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7056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SCHRS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<sst xmlns="http://schemas.openxmlformats.org/spreadsheetml/2006/main" count="438" uniqueCount="329">
  <si>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</si>
  <si>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</si>
  <si>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</si>
  <si>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</si>
  <si>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</si>
  <si>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</si>
  <si>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</si>
  <si>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</si>
  <si>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</si>
  <si>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</si>
  <si>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</si>
  <si>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</si>
  <si>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</si>
  <si>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nl</t>
  </si>
  <si>
    <t>A-C</t>
  </si>
  <si>
    <t>F16</t>
  </si>
  <si>
    <t>F18</t>
  </si>
  <si>
    <t>F-27</t>
  </si>
  <si>
    <t>Hobie 14</t>
  </si>
  <si>
    <t>H14</t>
  </si>
  <si>
    <t>Hobie 16</t>
  </si>
  <si>
    <t>H16</t>
  </si>
  <si>
    <t>H17</t>
  </si>
  <si>
    <t>H18</t>
  </si>
  <si>
    <t>H20</t>
  </si>
  <si>
    <t>H21</t>
  </si>
  <si>
    <t>Hobie Getaway</t>
  </si>
  <si>
    <t>HGET</t>
  </si>
  <si>
    <t>H18SX</t>
  </si>
  <si>
    <t>HTIG</t>
  </si>
  <si>
    <t>Hobie Wave</t>
  </si>
  <si>
    <t>HWAV</t>
  </si>
  <si>
    <t>N5.0</t>
  </si>
  <si>
    <t>N5.2</t>
  </si>
  <si>
    <t>N6.0</t>
  </si>
  <si>
    <t>NF17</t>
  </si>
  <si>
    <t>N17</t>
  </si>
  <si>
    <t>N20</t>
  </si>
  <si>
    <t>Prindle 18</t>
  </si>
  <si>
    <t>P18</t>
  </si>
  <si>
    <t>Shark</t>
  </si>
  <si>
    <t>SK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</si>
  <si>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</si>
  <si>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</si>
  <si>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</si>
  <si>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</si>
  <si>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</si>
  <si>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</si>
  <si>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</si>
  <si>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</si>
  <si>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</si>
  <si>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</si>
  <si>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</si>
  <si>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</si>
  <si>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</si>
  <si>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</si>
  <si>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</si>
  <si>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</si>
  <si>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</si>
  <si>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</si>
  <si>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</si>
  <si>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</si>
  <si>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</si>
  <si>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</si>
  <si>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</si>
  <si>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</si>
  <si>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</si>
  <si>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</si>
  <si>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</si>
  <si>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</si>
  <si>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</si>
  <si>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</si>
  <si>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</si>
  <si>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</si>
  <si>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</si>
  <si>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</si>
  <si>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</si>
  <si>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</si>
  <si>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</si>
  <si>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</si>
  <si>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</si>
  <si>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</si>
  <si>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</si>
  <si>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</si>
  <si>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</si>
  <si>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</si>
  <si>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</si>
  <si>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</si>
  <si>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</si>
  <si>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</si>
  <si>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</si>
  <si>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</si>
  <si>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</si>
  <si>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</si>
  <si>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</si>
  <si>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</si>
  <si>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</si>
  <si>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</si>
  <si>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</si>
  <si>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</si>
  <si>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</si>
  <si>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</si>
  <si>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</si>
  <si>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</si>
  <si>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</si>
  <si>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</si>
  <si>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</si>
  <si>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</si>
  <si>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</si>
  <si>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</si>
  <si>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</si>
  <si>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</si>
  <si>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</si>
  <si>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</si>
  <si>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</si>
  <si>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</si>
  <si>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</si>
  <si>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</si>
  <si>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</si>
  <si>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</si>
  <si>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</si>
  <si>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</si>
  <si>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</si>
  <si>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</si>
  <si>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</si>
  <si>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</si>
  <si>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</si>
  <si>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</si>
  <si>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</si>
  <si>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</si>
  <si>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</si>
  <si>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</si>
  <si>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</si>
  <si>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</si>
  <si>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</si>
  <si>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</si>
  <si>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</si>
  <si>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</si>
  <si>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</si>
  <si>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</si>
  <si>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</si>
  <si>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</si>
  <si>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</si>
  <si>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</si>
  <si>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</si>
  <si>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</si>
  <si>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</si>
  <si>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</si>
  <si>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</si>
  <si>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</si>
  <si>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</si>
  <si>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</si>
  <si>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</si>
  <si>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</si>
  <si>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</si>
  <si>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</si>
  <si>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</si>
  <si>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</si>
  <si>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</si>
  <si>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</si>
  <si>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</si>
  <si>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</si>
  <si>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</si>
  <si>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</si>
  <si>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Bill Raska</t>
  </si>
  <si>
    <t>Bob Fraser</t>
  </si>
  <si>
    <t>Joe Valinoti</t>
  </si>
  <si>
    <t>Bob Jopson</t>
  </si>
  <si>
    <t>Tommy Butler</t>
  </si>
  <si>
    <t>George Evans</t>
  </si>
  <si>
    <t>Noah Herzon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</si>
  <si>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</si>
  <si>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</si>
  <si>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</si>
  <si>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</si>
  <si>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</si>
  <si>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</si>
  <si>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</si>
  <si>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</si>
  <si>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</si>
  <si>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</si>
  <si>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</si>
  <si>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</si>
  <si>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</si>
  <si>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</si>
  <si>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</si>
  <si>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</si>
  <si>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</si>
  <si>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</si>
  <si>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</si>
  <si>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</si>
  <si>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</si>
  <si>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</si>
  <si>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</si>
  <si>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</si>
  <si>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</si>
  <si>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</si>
  <si>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</si>
  <si>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</si>
  <si>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</si>
  <si>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</si>
  <si>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</si>
  <si>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</si>
  <si>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</si>
  <si>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</si>
  <si>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</si>
  <si>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</si>
  <si>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</si>
  <si>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</si>
  <si>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</si>
  <si>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</si>
  <si>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</si>
  <si>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</si>
  <si>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</si>
  <si>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</si>
  <si>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</si>
  <si>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</si>
  <si>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</si>
  <si>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</si>
  <si>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</si>
  <si>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Clay Halvorsen</t>
  </si>
  <si>
    <t>Peter Fornabai</t>
  </si>
  <si>
    <t>With Wings</t>
  </si>
  <si>
    <t>WW</t>
  </si>
  <si>
    <t>Jack Puk</t>
  </si>
  <si>
    <t>John Sulllivan</t>
  </si>
  <si>
    <t>Al Dewan</t>
  </si>
  <si>
    <t>Seth Herzon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</si>
  <si>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</si>
  <si>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</si>
  <si>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</si>
  <si>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</si>
  <si>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</si>
  <si>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</si>
  <si>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</si>
  <si>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Aaron Loichle</t>
  </si>
  <si>
    <t>Ersang Ma</t>
  </si>
  <si>
    <t>Robert Salesman</t>
  </si>
  <si>
    <t>Chris Whalen</t>
  </si>
  <si>
    <t>Nick Haines</t>
  </si>
  <si>
    <t>Joann Jebb</t>
  </si>
  <si>
    <t>Jenna Meyer</t>
  </si>
  <si>
    <t>Greg Raybon</t>
  </si>
  <si>
    <t>Mark Modderman</t>
  </si>
  <si>
    <t>Emily Rathburn</t>
  </si>
  <si>
    <t>Scott Rathburn</t>
  </si>
  <si>
    <t>Peter Shearer</t>
  </si>
  <si>
    <t>Billy Raska</t>
  </si>
  <si>
    <t>Kat Kulkoski</t>
  </si>
  <si>
    <t>Tom Cottingham</t>
  </si>
  <si>
    <t>T</t>
  </si>
  <si>
    <t>Steve Spudick</t>
  </si>
  <si>
    <t>Mb Villa</t>
  </si>
  <si>
    <t>Rory Oconnor</t>
  </si>
  <si>
    <t>Peter Fornabi</t>
  </si>
  <si>
    <t>Caitlin McCarthy</t>
  </si>
  <si>
    <t>Isaac Hall</t>
  </si>
  <si>
    <t>Gary Payne</t>
  </si>
  <si>
    <t>Mark Brady</t>
  </si>
  <si>
    <t>Mb</t>
  </si>
  <si>
    <t>Luke Puk</t>
  </si>
  <si>
    <t>sn</t>
  </si>
  <si>
    <t>Vince Schmitt</t>
  </si>
  <si>
    <t>Wolfgang Kornwebel</t>
  </si>
  <si>
    <t>js</t>
  </si>
  <si>
    <t>Mike Evans</t>
  </si>
  <si>
    <t>Grace</t>
  </si>
  <si>
    <t>Don Raymond</t>
  </si>
  <si>
    <t>sp</t>
  </si>
  <si>
    <t xml:space="preserve">Bill </t>
  </si>
  <si>
    <t>Phil Danbe</t>
  </si>
  <si>
    <t>Wt %</t>
  </si>
  <si>
    <t>F-27 Tri                             All Sails</t>
  </si>
  <si>
    <t>HFX1 S</t>
  </si>
  <si>
    <t>Russ Stroh</t>
  </si>
  <si>
    <t>Charlie Cappello</t>
  </si>
  <si>
    <t>Matt Guttman</t>
  </si>
  <si>
    <t>Leah</t>
  </si>
  <si>
    <t>Tom Helstern</t>
  </si>
  <si>
    <t>Kenny Vu</t>
  </si>
  <si>
    <t>ACF</t>
  </si>
  <si>
    <t>John Keenan</t>
  </si>
  <si>
    <t>Matt Keenan</t>
  </si>
  <si>
    <t>Juan Eroles</t>
  </si>
  <si>
    <t>Chris Rolle</t>
  </si>
  <si>
    <t>A-Class</t>
  </si>
  <si>
    <t>A-Classic (straight/constant curve foils)</t>
  </si>
  <si>
    <t>Formula 18</t>
  </si>
  <si>
    <t>Hobie 17 (without wings)</t>
  </si>
  <si>
    <t>Hobie 18 Magnum (with wings)</t>
  </si>
  <si>
    <t>Hobie 18 SX</t>
  </si>
  <si>
    <t>Hobie 20 Formula</t>
  </si>
  <si>
    <t>Hobie 21</t>
  </si>
  <si>
    <t>Hobie FX One Cat Boat</t>
  </si>
  <si>
    <t>Hobie Tiger F18</t>
  </si>
  <si>
    <t>Nacra 17 Olympic Class</t>
  </si>
  <si>
    <t>Nacra 5.0 Cat Boat</t>
  </si>
  <si>
    <t>Nacra 5.2</t>
  </si>
  <si>
    <t>Nacra 6.0</t>
  </si>
  <si>
    <t>Nacra Inter 17 Solo Spinnaker</t>
  </si>
  <si>
    <t>Nacra Inter 20 F20</t>
  </si>
  <si>
    <t>Portsmouth D-PN</t>
  </si>
  <si>
    <t>Portsmouth F18</t>
  </si>
  <si>
    <t>www.schrs.com</t>
  </si>
  <si>
    <t>F16S</t>
  </si>
  <si>
    <t>H16S</t>
  </si>
  <si>
    <t>Falcon F16 - 2 crew</t>
  </si>
  <si>
    <t>Falcon F16 - cat boat</t>
  </si>
  <si>
    <t>Fa16</t>
  </si>
  <si>
    <t>Fa16S</t>
  </si>
  <si>
    <t>Nacra F20 Carbon FCS</t>
  </si>
  <si>
    <t>Hobie 16 Single-Handed</t>
  </si>
  <si>
    <t>Goodall F16</t>
  </si>
  <si>
    <t>Goodall F16 solo</t>
  </si>
  <si>
    <t>Hobie 18</t>
  </si>
  <si>
    <t>Hobie FX One no spi solo</t>
  </si>
  <si>
    <t>HFX1</t>
  </si>
  <si>
    <t>H18M</t>
  </si>
  <si>
    <t>Nacra 5.8</t>
  </si>
  <si>
    <t>N5.8</t>
  </si>
  <si>
    <t>Nacra 20 Carbon not foiling</t>
  </si>
  <si>
    <t>N20C</t>
  </si>
  <si>
    <t>N20FCS</t>
  </si>
  <si>
    <t>Nacra 20 FCS wings</t>
  </si>
  <si>
    <t>N20FCSW</t>
  </si>
  <si>
    <t>Prindle 19</t>
  </si>
  <si>
    <t>P19</t>
  </si>
  <si>
    <t>Dennis Ziemba</t>
  </si>
  <si>
    <t>John Casey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</si>
</sst>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0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 applyProtection="1">
      <alignment horizontal="center" vertical="top"/>
      <protection/>
    </xf>
    <xf numFmtId="167" fontId="4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4" fillId="0" borderId="10" xfId="15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7" fontId="0" fillId="0" borderId="10" xfId="15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2" fontId="4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5" fillId="2" borderId="10" xfId="15" applyNumberFormat="1" applyFont="1" applyFill="1" applyBorder="1" applyAlignment="1" applyProtection="1">
      <alignment horizontal="center" vertical="top"/>
      <protection/>
    </xf>
    <xf numFmtId="0" fontId="5" fillId="2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 quotePrefix="1">
      <alignment/>
    </xf>
    <xf numFmtId="0" fontId="0" fillId="0" borderId="11" xfId="0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43" fontId="0" fillId="5" borderId="0" xfId="15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NumberFormat="1" applyFont="1" applyAlignment="1">
      <alignment horizontal="right" vertical="top"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167" fontId="1" fillId="0" borderId="1" xfId="15" applyNumberFormat="1" applyFont="1" applyBorder="1" applyAlignment="1">
      <alignment horizontal="right"/>
    </xf>
    <xf numFmtId="167" fontId="1" fillId="0" borderId="0" xfId="15" applyNumberFormat="1" applyFont="1" applyAlignment="1">
      <alignment horizontal="right"/>
    </xf>
    <xf numFmtId="167" fontId="0" fillId="0" borderId="0" xfId="15" applyNumberFormat="1" applyAlignment="1">
      <alignment/>
    </xf>
    <xf numFmtId="167" fontId="5" fillId="0" borderId="0" xfId="15" applyNumberFormat="1" applyFont="1" applyAlignment="1">
      <alignment/>
    </xf>
    <xf numFmtId="167" fontId="1" fillId="0" borderId="1" xfId="15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167" fontId="5" fillId="0" borderId="0" xfId="0" applyNumberFormat="1" applyFont="1" applyAlignment="1">
      <alignment/>
    </xf>
    <xf numFmtId="0" fontId="0" fillId="0" borderId="12" xfId="0" applyBorder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7" fontId="3" fillId="0" borderId="13" xfId="15" applyNumberFormat="1" applyFont="1" applyBorder="1" applyAlignment="1" applyProtection="1">
      <alignment horizontal="center" vertical="top"/>
      <protection/>
    </xf>
    <xf numFmtId="167" fontId="3" fillId="0" borderId="14" xfId="15" applyNumberFormat="1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4" xfId="0" applyNumberFormat="1" applyFont="1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43"/>
  <sheetViews>
    <sheetView tabSelected="1" workbookViewId="0" topLeftCell="A1">
      <pane ySplit="2" topLeftCell="BM3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7.28125" style="70" bestFit="1" customWidth="1"/>
    <col min="2" max="2" width="5.421875" style="70" bestFit="1" customWidth="1"/>
    <col min="3" max="3" width="17.57421875" style="71" bestFit="1" customWidth="1"/>
    <col min="4" max="4" width="15.7109375" style="71" bestFit="1" customWidth="1"/>
    <col min="5" max="5" width="6.7109375" style="72" bestFit="1" customWidth="1"/>
    <col min="6" max="6" width="6.140625" style="71" bestFit="1" customWidth="1"/>
    <col min="7" max="7" width="4.00390625" style="71" bestFit="1" customWidth="1"/>
    <col min="8" max="9" width="3.28125" style="71" bestFit="1" customWidth="1"/>
    <col min="10" max="10" width="3.7109375" style="71" bestFit="1" customWidth="1"/>
    <col min="11" max="11" width="3.8515625" style="71" bestFit="1" customWidth="1"/>
    <col min="12" max="12" width="7.7109375" style="73" bestFit="1" customWidth="1"/>
    <col min="13" max="13" width="7.7109375" style="74" bestFit="1" customWidth="1"/>
    <col min="14" max="14" width="6.7109375" style="74" bestFit="1" customWidth="1"/>
    <col min="15" max="15" width="7.7109375" style="74" bestFit="1" customWidth="1"/>
    <col min="16" max="16" width="3.7109375" style="71" bestFit="1" customWidth="1"/>
    <col min="17" max="17" width="3.8515625" style="71" bestFit="1" customWidth="1"/>
    <col min="18" max="18" width="4.00390625" style="71" bestFit="1" customWidth="1"/>
    <col min="19" max="19" width="7.7109375" style="75" bestFit="1" customWidth="1"/>
    <col min="20" max="20" width="9.28125" style="75" bestFit="1" customWidth="1"/>
    <col min="21" max="16384" width="8.7109375" style="71" customWidth="1"/>
  </cols>
  <sheetData>
    <row r="1" spans="1:20" s="27" customFormat="1" ht="12.75">
      <c r="A1" s="22" t="s">
        <v>214</v>
      </c>
      <c r="B1" s="66"/>
      <c r="D1" s="45" t="s">
        <v>213</v>
      </c>
      <c r="E1" s="44">
        <v>3</v>
      </c>
      <c r="F1" s="23"/>
      <c r="G1" s="23"/>
      <c r="H1" s="90"/>
      <c r="I1" s="90"/>
      <c r="J1" s="90"/>
      <c r="K1" s="25"/>
      <c r="L1" s="25"/>
      <c r="M1" s="92" t="s">
        <v>217</v>
      </c>
      <c r="N1" s="93"/>
      <c r="O1" s="43"/>
      <c r="P1" s="91" t="s">
        <v>215</v>
      </c>
      <c r="Q1" s="91"/>
      <c r="R1" s="91"/>
      <c r="S1" s="91"/>
      <c r="T1" s="91"/>
    </row>
    <row r="2" spans="1:20" s="27" customFormat="1" ht="12.75">
      <c r="A2" s="22" t="s">
        <v>91</v>
      </c>
      <c r="B2" s="22" t="s">
        <v>178</v>
      </c>
      <c r="C2" s="22" t="s">
        <v>92</v>
      </c>
      <c r="D2" s="22" t="s">
        <v>93</v>
      </c>
      <c r="E2" s="61" t="s">
        <v>94</v>
      </c>
      <c r="F2" s="25" t="s">
        <v>5</v>
      </c>
      <c r="G2" s="25" t="s">
        <v>95</v>
      </c>
      <c r="H2" s="24" t="s">
        <v>96</v>
      </c>
      <c r="I2" s="24" t="s">
        <v>97</v>
      </c>
      <c r="J2" s="24" t="s">
        <v>95</v>
      </c>
      <c r="K2" s="24" t="s">
        <v>90</v>
      </c>
      <c r="L2" s="28" t="s">
        <v>271</v>
      </c>
      <c r="M2" s="26" t="s">
        <v>98</v>
      </c>
      <c r="N2" s="26" t="s">
        <v>99</v>
      </c>
      <c r="O2" s="26" t="s">
        <v>100</v>
      </c>
      <c r="P2" s="57" t="s">
        <v>101</v>
      </c>
      <c r="Q2" s="46" t="s">
        <v>90</v>
      </c>
      <c r="R2" s="46" t="s">
        <v>102</v>
      </c>
      <c r="S2" s="41" t="s">
        <v>103</v>
      </c>
      <c r="T2" s="41" t="s">
        <v>104</v>
      </c>
    </row>
    <row r="3" spans="1:20" s="27" customFormat="1" ht="12.75">
      <c r="A3" s="62">
        <v>0</v>
      </c>
      <c r="B3" s="34">
        <v>0</v>
      </c>
      <c r="C3" s="59" t="s">
        <v>235</v>
      </c>
      <c r="D3" s="59" t="s">
        <v>236</v>
      </c>
      <c r="E3" s="59">
        <v>136</v>
      </c>
      <c r="F3" s="63" t="s">
        <v>35</v>
      </c>
      <c r="G3" s="27">
        <v>275</v>
      </c>
      <c r="H3" s="27" t="s">
        <v>264</v>
      </c>
      <c r="J3" s="27" t="str">
        <f>IF(OR(F3="",K3="nl"),"",IF(L3&lt;70,"L4",IF(L3&lt;80,"L3",IF(L3&lt;90,"L2",IF(L3&lt;100,"L1",IF(L3&gt;130,"H3",IF(L3&gt;120,"H2",IF(L3&gt;110,"H1",""))))))))</f>
        <v>H3</v>
      </c>
      <c r="K3" s="27">
        <f>IF(F3="","",INDEX(SCHRS!$A$1:J$913,MATCH(F3,SCHRS!$B$1:$B$913,0),3))</f>
        <v>175</v>
      </c>
      <c r="L3" s="32">
        <f>IF(F3="","",IF(K3="nl",100,100*G3/K3))</f>
        <v>157.14285714285714</v>
      </c>
      <c r="M3" s="33">
        <f>IF(F3="","",INDEX(SCHRS!$A$1:$J$913,MATCH(F3,SCHRS!$B$1:$B$913,0),$E$1+5))</f>
        <v>0.993</v>
      </c>
      <c r="N3" s="33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33">
        <f>IF(F3="","",M3*N3)</f>
        <v>0.993</v>
      </c>
      <c r="P3" s="58">
        <v>0</v>
      </c>
      <c r="Q3" s="47">
        <v>1</v>
      </c>
      <c r="R3" s="47">
        <v>1</v>
      </c>
      <c r="S3" s="42">
        <f>IF(R3="","",IF(TYPE(R3)=2,R3,(P3*60+Q3+(R3/60))))</f>
        <v>1.0166666666666666</v>
      </c>
      <c r="T3" s="42">
        <f>IF(S3="","",IF(TYPE(R3)=2,S3,S3/(O3)))</f>
        <v>1.023833501174891</v>
      </c>
    </row>
    <row r="4" spans="1:20" s="27" customFormat="1" ht="12.75">
      <c r="A4" s="62">
        <v>0</v>
      </c>
      <c r="B4" s="34">
        <v>0</v>
      </c>
      <c r="C4" s="64" t="s">
        <v>164</v>
      </c>
      <c r="D4" s="63"/>
      <c r="E4" s="64"/>
      <c r="F4" s="67" t="s">
        <v>15</v>
      </c>
      <c r="G4" s="38"/>
      <c r="J4" s="27">
        <f aca="true" t="shared" si="0" ref="J4:J43">IF(OR(F4="",K4="nl"),"",IF(L4&lt;70,"L4",IF(L4&lt;80,"L3",IF(L4&lt;90,"L2",IF(L4&lt;100,"L1",IF(L4&gt;130,"H3",IF(L4&gt;120,"H2",IF(L4&gt;110,"H1",""))))))))</f>
      </c>
      <c r="K4" s="27" t="str">
        <f>IF(F4="","",INDEX(SCHRS!$A$1:J$913,MATCH(F4,SCHRS!$B$1:$B$913,0),3))</f>
        <v>nl</v>
      </c>
      <c r="L4" s="32">
        <f aca="true" t="shared" si="1" ref="L4:L43">IF(F4="","",IF(K4="nl",100,100*G4/K4))</f>
        <v>100</v>
      </c>
      <c r="M4" s="33">
        <f>IF(F4="","",INDEX(SCHRS!$A$1:$J$913,MATCH(F4,SCHRS!$B$1:$B$913,0),$E$1+5))</f>
        <v>1.035</v>
      </c>
      <c r="N4" s="33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33">
        <f aca="true" t="shared" si="2" ref="O4:O43">IF(F4="","",M4*N4)</f>
        <v>1.035</v>
      </c>
      <c r="P4" s="58">
        <v>0</v>
      </c>
      <c r="Q4" s="47">
        <v>1</v>
      </c>
      <c r="R4" s="47">
        <v>1</v>
      </c>
      <c r="S4" s="42">
        <f aca="true" t="shared" si="3" ref="S4:S43">IF(R4="","",IF(TYPE(R4)=2,R4,(P4*60+Q4+(R4/60))))</f>
        <v>1.0166666666666666</v>
      </c>
      <c r="T4" s="42">
        <f aca="true" t="shared" si="4" ref="T4:T43">IF(S4="","",IF(TYPE(R4)=2,S4,S4/(O4)))</f>
        <v>0.9822866344605475</v>
      </c>
    </row>
    <row r="5" spans="1:20" s="27" customFormat="1" ht="12.75">
      <c r="A5" s="62">
        <v>0</v>
      </c>
      <c r="B5" s="34">
        <v>0</v>
      </c>
      <c r="C5" s="63" t="s">
        <v>247</v>
      </c>
      <c r="D5" s="63"/>
      <c r="E5" s="63"/>
      <c r="F5" s="63" t="s">
        <v>31</v>
      </c>
      <c r="G5" s="31"/>
      <c r="J5" s="27">
        <f t="shared" si="0"/>
      </c>
      <c r="K5" s="27" t="str">
        <f>IF(F5="","",INDEX(SCHRS!$A$1:J$913,MATCH(F5,SCHRS!$B$1:$B$913,0),3))</f>
        <v>nl</v>
      </c>
      <c r="L5" s="32">
        <f t="shared" si="1"/>
        <v>100</v>
      </c>
      <c r="M5" s="33">
        <f>IF(F5="","",INDEX(SCHRS!$A$1:$J$913,MATCH(F5,SCHRS!$B$1:$B$913,0),$E$1+5))</f>
        <v>1.505</v>
      </c>
      <c r="N5" s="33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33">
        <f t="shared" si="2"/>
        <v>1.505</v>
      </c>
      <c r="P5" s="58">
        <v>0</v>
      </c>
      <c r="Q5" s="47">
        <v>1</v>
      </c>
      <c r="R5" s="47">
        <v>1</v>
      </c>
      <c r="S5" s="42">
        <f t="shared" si="3"/>
        <v>1.0166666666666666</v>
      </c>
      <c r="T5" s="42">
        <f t="shared" si="4"/>
        <v>0.6755260243632337</v>
      </c>
    </row>
    <row r="6" spans="1:20" s="27" customFormat="1" ht="12.75">
      <c r="A6" s="62">
        <v>0</v>
      </c>
      <c r="B6" s="34">
        <v>0</v>
      </c>
      <c r="C6" s="63" t="s">
        <v>165</v>
      </c>
      <c r="D6" s="63" t="s">
        <v>166</v>
      </c>
      <c r="E6" s="63">
        <v>1011</v>
      </c>
      <c r="F6" s="63" t="s">
        <v>24</v>
      </c>
      <c r="G6" s="31">
        <v>410</v>
      </c>
      <c r="J6" s="27" t="str">
        <f t="shared" si="0"/>
        <v>H3</v>
      </c>
      <c r="K6" s="27">
        <f>IF(F6="","",INDEX(SCHRS!$A$1:J$913,MATCH(F6,SCHRS!$B$1:$B$913,0),3))</f>
        <v>295</v>
      </c>
      <c r="L6" s="32">
        <f t="shared" si="1"/>
        <v>138.98305084745763</v>
      </c>
      <c r="M6" s="33">
        <f>IF(F6="","",INDEX(SCHRS!$A$1:$J$913,MATCH(F6,SCHRS!$B$1:$B$913,0),$E$1+5))</f>
        <v>1.021</v>
      </c>
      <c r="N6" s="33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33">
        <f t="shared" si="2"/>
        <v>1.021</v>
      </c>
      <c r="P6" s="58">
        <v>0</v>
      </c>
      <c r="Q6" s="47">
        <v>1</v>
      </c>
      <c r="R6" s="47">
        <v>1</v>
      </c>
      <c r="S6" s="42">
        <f t="shared" si="3"/>
        <v>1.0166666666666666</v>
      </c>
      <c r="T6" s="42">
        <f t="shared" si="4"/>
        <v>0.9957557949722494</v>
      </c>
    </row>
    <row r="7" spans="1:20" s="27" customFormat="1" ht="12.75">
      <c r="A7" s="62">
        <v>0</v>
      </c>
      <c r="B7" s="34">
        <v>0</v>
      </c>
      <c r="C7" s="63" t="s">
        <v>167</v>
      </c>
      <c r="D7" s="63"/>
      <c r="E7" s="63">
        <v>6661</v>
      </c>
      <c r="F7" s="63" t="s">
        <v>22</v>
      </c>
      <c r="G7" s="31">
        <v>202</v>
      </c>
      <c r="J7" s="27" t="str">
        <f t="shared" si="0"/>
        <v>H2</v>
      </c>
      <c r="K7" s="27">
        <f>IF(F7="","",INDEX(SCHRS!$A$1:J$913,MATCH(F7,SCHRS!$B$1:$B$913,0),3))</f>
        <v>160</v>
      </c>
      <c r="L7" s="32">
        <f t="shared" si="1"/>
        <v>126.25</v>
      </c>
      <c r="M7" s="33">
        <f>IF(F7="","",INDEX(SCHRS!$A$1:$J$913,MATCH(F7,SCHRS!$B$1:$B$913,0),$E$1+5))</f>
        <v>1.207</v>
      </c>
      <c r="N7" s="33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33">
        <f t="shared" si="2"/>
        <v>1.207</v>
      </c>
      <c r="P7" s="58">
        <v>0</v>
      </c>
      <c r="Q7" s="47">
        <v>1</v>
      </c>
      <c r="R7" s="47">
        <v>1</v>
      </c>
      <c r="S7" s="42">
        <f t="shared" si="3"/>
        <v>1.0166666666666666</v>
      </c>
      <c r="T7" s="42">
        <f t="shared" si="4"/>
        <v>0.8423087544877105</v>
      </c>
    </row>
    <row r="8" spans="1:20" s="27" customFormat="1" ht="12.75">
      <c r="A8" s="62">
        <v>0</v>
      </c>
      <c r="B8" s="34">
        <v>0</v>
      </c>
      <c r="C8" s="63" t="s">
        <v>220</v>
      </c>
      <c r="D8" s="63" t="s">
        <v>221</v>
      </c>
      <c r="E8" s="63"/>
      <c r="F8" s="63" t="s">
        <v>21</v>
      </c>
      <c r="G8" s="31">
        <f>160+185</f>
        <v>345</v>
      </c>
      <c r="J8" s="27" t="str">
        <f t="shared" si="0"/>
        <v>H2</v>
      </c>
      <c r="K8" s="27">
        <f>IF(F8="","",INDEX(SCHRS!$A$1:J$913,MATCH(F8,SCHRS!$B$1:$B$913,0),3))</f>
        <v>285</v>
      </c>
      <c r="L8" s="32">
        <f t="shared" si="1"/>
        <v>121.05263157894737</v>
      </c>
      <c r="M8" s="33">
        <f>IF(F8="","",INDEX(SCHRS!$A$1:$J$913,MATCH(F8,SCHRS!$B$1:$B$913,0),$E$1+5))</f>
        <v>1.191</v>
      </c>
      <c r="N8" s="33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33">
        <f t="shared" si="2"/>
        <v>1.191</v>
      </c>
      <c r="P8" s="58">
        <v>0</v>
      </c>
      <c r="Q8" s="47">
        <v>1</v>
      </c>
      <c r="R8" s="47">
        <v>1</v>
      </c>
      <c r="S8" s="42">
        <f t="shared" si="3"/>
        <v>1.0166666666666666</v>
      </c>
      <c r="T8" s="42">
        <f t="shared" si="4"/>
        <v>0.8536244052616848</v>
      </c>
    </row>
    <row r="9" spans="1:20" s="27" customFormat="1" ht="12.75">
      <c r="A9" s="62">
        <v>0</v>
      </c>
      <c r="B9" s="34">
        <v>0</v>
      </c>
      <c r="C9" s="40" t="s">
        <v>327</v>
      </c>
      <c r="D9" s="95" t="s">
        <v>328</v>
      </c>
      <c r="E9" s="95">
        <v>120</v>
      </c>
      <c r="F9" s="27" t="s">
        <v>324</v>
      </c>
      <c r="G9" s="96">
        <v>292</v>
      </c>
      <c r="J9" s="27">
        <f t="shared" si="0"/>
      </c>
      <c r="K9" s="27" t="str">
        <f>IF(F9="","",INDEX(SCHRS!$A$1:J$913,MATCH(F9,SCHRS!$B$1:$B$913,0),3))</f>
        <v>nl</v>
      </c>
      <c r="L9" s="32">
        <f t="shared" si="1"/>
        <v>100</v>
      </c>
      <c r="M9" s="33">
        <f>IF(F9="","",INDEX(SCHRS!$A$1:$J$913,MATCH(F9,SCHRS!$B$1:$B$913,0),$E$1+5))</f>
        <v>0.856</v>
      </c>
      <c r="N9" s="33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33">
        <f t="shared" si="2"/>
        <v>0.856</v>
      </c>
      <c r="P9" s="58">
        <v>0</v>
      </c>
      <c r="Q9" s="47">
        <v>1</v>
      </c>
      <c r="R9" s="47">
        <v>1</v>
      </c>
      <c r="S9" s="42">
        <f t="shared" si="3"/>
        <v>1.0166666666666666</v>
      </c>
      <c r="T9" s="42">
        <f t="shared" si="4"/>
        <v>1.1876947040498442</v>
      </c>
    </row>
    <row r="10" spans="1:20" s="27" customFormat="1" ht="12.75">
      <c r="A10" s="62">
        <v>0</v>
      </c>
      <c r="B10" s="34">
        <v>0</v>
      </c>
      <c r="C10" s="63" t="s">
        <v>267</v>
      </c>
      <c r="D10" s="63"/>
      <c r="E10" s="63">
        <v>5644</v>
      </c>
      <c r="F10" s="63" t="s">
        <v>22</v>
      </c>
      <c r="G10" s="31">
        <v>135</v>
      </c>
      <c r="H10" s="27" t="s">
        <v>268</v>
      </c>
      <c r="J10" s="27" t="str">
        <f t="shared" si="0"/>
        <v>L2</v>
      </c>
      <c r="K10" s="27">
        <f>IF(F10="","",INDEX(SCHRS!$A$1:J$913,MATCH(F10,SCHRS!$B$1:$B$913,0),3))</f>
        <v>160</v>
      </c>
      <c r="L10" s="32">
        <f t="shared" si="1"/>
        <v>84.375</v>
      </c>
      <c r="M10" s="33">
        <f>IF(F10="","",INDEX(SCHRS!$A$1:$J$913,MATCH(F10,SCHRS!$B$1:$B$913,0),$E$1+5))</f>
        <v>1.207</v>
      </c>
      <c r="N10" s="33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33">
        <f t="shared" si="2"/>
        <v>1.207</v>
      </c>
      <c r="P10" s="58">
        <v>0</v>
      </c>
      <c r="Q10" s="47">
        <v>1</v>
      </c>
      <c r="R10" s="47">
        <v>1</v>
      </c>
      <c r="S10" s="42">
        <f t="shared" si="3"/>
        <v>1.0166666666666666</v>
      </c>
      <c r="T10" s="42">
        <f t="shared" si="4"/>
        <v>0.8423087544877105</v>
      </c>
    </row>
    <row r="11" spans="1:20" s="27" customFormat="1" ht="12.75">
      <c r="A11" s="62">
        <v>0</v>
      </c>
      <c r="B11" s="34">
        <v>0</v>
      </c>
      <c r="C11" s="59" t="s">
        <v>244</v>
      </c>
      <c r="D11" s="63" t="s">
        <v>245</v>
      </c>
      <c r="E11" s="63">
        <v>241</v>
      </c>
      <c r="F11" s="63" t="s">
        <v>16</v>
      </c>
      <c r="G11" s="31">
        <v>350</v>
      </c>
      <c r="J11" s="27">
        <f t="shared" si="0"/>
      </c>
      <c r="K11" s="27">
        <f>IF(F11="","",INDEX(SCHRS!$A$1:J$913,MATCH(F11,SCHRS!$B$1:$B$913,0),3))</f>
        <v>330</v>
      </c>
      <c r="L11" s="32">
        <f t="shared" si="1"/>
        <v>106.06060606060606</v>
      </c>
      <c r="M11" s="33">
        <f>IF(F11="","",INDEX(SCHRS!$A$1:$J$913,MATCH(F11,SCHRS!$B$1:$B$913,0),$E$1+5))</f>
        <v>1</v>
      </c>
      <c r="N11" s="33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33">
        <f t="shared" si="2"/>
        <v>1</v>
      </c>
      <c r="P11" s="58">
        <v>0</v>
      </c>
      <c r="Q11" s="47">
        <v>1</v>
      </c>
      <c r="R11" s="47">
        <v>1</v>
      </c>
      <c r="S11" s="42">
        <f t="shared" si="3"/>
        <v>1.0166666666666666</v>
      </c>
      <c r="T11" s="42">
        <f t="shared" si="4"/>
        <v>1.0166666666666666</v>
      </c>
    </row>
    <row r="12" spans="1:20" s="27" customFormat="1" ht="12.75">
      <c r="A12" s="62">
        <v>0</v>
      </c>
      <c r="B12" s="34">
        <v>0</v>
      </c>
      <c r="C12" s="63" t="s">
        <v>257</v>
      </c>
      <c r="D12" s="59"/>
      <c r="E12" s="59">
        <v>707</v>
      </c>
      <c r="F12" s="63" t="s">
        <v>16</v>
      </c>
      <c r="G12" s="27">
        <v>340</v>
      </c>
      <c r="J12" s="27">
        <f t="shared" si="0"/>
      </c>
      <c r="K12" s="27">
        <f>IF(F12="","",INDEX(SCHRS!$A$1:J$913,MATCH(F12,SCHRS!$B$1:$B$913,0),3))</f>
        <v>330</v>
      </c>
      <c r="L12" s="32">
        <f t="shared" si="1"/>
        <v>103.03030303030303</v>
      </c>
      <c r="M12" s="33">
        <f>IF(F12="","",INDEX(SCHRS!$A$1:$J$913,MATCH(F12,SCHRS!$B$1:$B$913,0),$E$1+5))</f>
        <v>1</v>
      </c>
      <c r="N12" s="33">
        <f>IF(F12="","",IF(H12="",1,INDEX(Adjustment!$A$1:$H$99,MATCH(H12,Adjustment!$B$1:$B$99,0),$E$1+3))*IF(I12="",1,INDEX(Adjustment!$A$1:$H$99,MATCH(I12,Adjustment!$B$1:$B$99,0),$E$1+3))*IF(J12="",1,INDEX(Adjustment!$A$1:$H$99,MATCH(J12,Adjustment!$B$1:$B$99,0),$E$1+3)))</f>
        <v>1</v>
      </c>
      <c r="O12" s="33">
        <f t="shared" si="2"/>
        <v>1</v>
      </c>
      <c r="P12" s="58">
        <v>0</v>
      </c>
      <c r="Q12" s="47">
        <v>1</v>
      </c>
      <c r="R12" s="47">
        <v>1</v>
      </c>
      <c r="S12" s="42">
        <f t="shared" si="3"/>
        <v>1.0166666666666666</v>
      </c>
      <c r="T12" s="42">
        <f t="shared" si="4"/>
        <v>1.0166666666666666</v>
      </c>
    </row>
    <row r="13" spans="1:20" s="27" customFormat="1" ht="12.75">
      <c r="A13" s="62">
        <v>0</v>
      </c>
      <c r="B13" s="34">
        <v>0</v>
      </c>
      <c r="C13" s="63" t="s">
        <v>169</v>
      </c>
      <c r="D13" s="63"/>
      <c r="E13" s="63">
        <v>723</v>
      </c>
      <c r="F13" s="63" t="s">
        <v>35</v>
      </c>
      <c r="G13" s="31">
        <v>175</v>
      </c>
      <c r="J13" s="27">
        <f t="shared" si="0"/>
      </c>
      <c r="K13" s="27">
        <f>IF(F13="","",INDEX(SCHRS!$A$1:J$913,MATCH(F13,SCHRS!$B$1:$B$913,0),3))</f>
        <v>175</v>
      </c>
      <c r="L13" s="32">
        <f t="shared" si="1"/>
        <v>100</v>
      </c>
      <c r="M13" s="33">
        <f>IF(F13="","",INDEX(SCHRS!$A$1:$J$913,MATCH(F13,SCHRS!$B$1:$B$913,0),$E$1+5))</f>
        <v>0.993</v>
      </c>
      <c r="N13" s="33">
        <f>IF(F13="","",IF(H13="",1,INDEX(Adjustment!$A$1:$H$99,MATCH(H13,Adjustment!$B$1:$B$99,0),$E$1+3))*IF(I13="",1,INDEX(Adjustment!$A$1:$H$99,MATCH(I13,Adjustment!$B$1:$B$99,0),$E$1+3))*IF(J13="",1,INDEX(Adjustment!$A$1:$H$99,MATCH(J13,Adjustment!$B$1:$B$99,0),$E$1+3)))</f>
        <v>1</v>
      </c>
      <c r="O13" s="33">
        <f t="shared" si="2"/>
        <v>0.993</v>
      </c>
      <c r="P13" s="58">
        <v>0</v>
      </c>
      <c r="Q13" s="47">
        <v>1</v>
      </c>
      <c r="R13" s="47">
        <v>1</v>
      </c>
      <c r="S13" s="42">
        <f t="shared" si="3"/>
        <v>1.0166666666666666</v>
      </c>
      <c r="T13" s="42">
        <f t="shared" si="4"/>
        <v>1.023833501174891</v>
      </c>
    </row>
    <row r="14" spans="1:20" s="27" customFormat="1" ht="12.75">
      <c r="A14" s="62">
        <v>0</v>
      </c>
      <c r="B14" s="34">
        <v>0</v>
      </c>
      <c r="C14" s="63" t="s">
        <v>242</v>
      </c>
      <c r="D14" s="63" t="s">
        <v>265</v>
      </c>
      <c r="E14" s="63">
        <v>112320</v>
      </c>
      <c r="F14" s="63" t="s">
        <v>21</v>
      </c>
      <c r="G14" s="31">
        <v>295</v>
      </c>
      <c r="J14" s="27">
        <f t="shared" si="0"/>
      </c>
      <c r="K14" s="27">
        <f>IF(F14="","",INDEX(SCHRS!$A$1:J$913,MATCH(F14,SCHRS!$B$1:$B$913,0),3))</f>
        <v>285</v>
      </c>
      <c r="L14" s="32">
        <f t="shared" si="1"/>
        <v>103.50877192982456</v>
      </c>
      <c r="M14" s="33">
        <f>IF(F14="","",INDEX(SCHRS!$A$1:$J$913,MATCH(F14,SCHRS!$B$1:$B$913,0),$E$1+5))</f>
        <v>1.191</v>
      </c>
      <c r="N14" s="33">
        <f>IF(F14="","",IF(H14="",1,INDEX(Adjustment!$A$1:$H$99,MATCH(H14,Adjustment!$B$1:$B$99,0),$E$1+3))*IF(I14="",1,INDEX(Adjustment!$A$1:$H$99,MATCH(I14,Adjustment!$B$1:$B$99,0),$E$1+3))*IF(J14="",1,INDEX(Adjustment!$A$1:$H$99,MATCH(J14,Adjustment!$B$1:$B$99,0),$E$1+3)))</f>
        <v>1</v>
      </c>
      <c r="O14" s="33">
        <f t="shared" si="2"/>
        <v>1.191</v>
      </c>
      <c r="P14" s="58">
        <v>0</v>
      </c>
      <c r="Q14" s="47">
        <v>1</v>
      </c>
      <c r="R14" s="47">
        <v>1</v>
      </c>
      <c r="S14" s="42">
        <f t="shared" si="3"/>
        <v>1.0166666666666666</v>
      </c>
      <c r="T14" s="42">
        <f t="shared" si="4"/>
        <v>0.8536244052616848</v>
      </c>
    </row>
    <row r="15" spans="1:20" s="27" customFormat="1" ht="12.75">
      <c r="A15" s="62">
        <v>0</v>
      </c>
      <c r="B15" s="34">
        <v>0</v>
      </c>
      <c r="C15" s="63" t="s">
        <v>256</v>
      </c>
      <c r="D15" s="63" t="s">
        <v>255</v>
      </c>
      <c r="E15" s="63">
        <v>105397</v>
      </c>
      <c r="F15" t="s">
        <v>32</v>
      </c>
      <c r="G15" s="31">
        <v>320</v>
      </c>
      <c r="J15" s="27" t="str">
        <f t="shared" si="0"/>
        <v>H3</v>
      </c>
      <c r="K15" s="27">
        <f>IF(F15="","",INDEX(SCHRS!$A$1:J$913,MATCH(F15,SCHRS!$B$1:$B$913,0),3))</f>
        <v>145</v>
      </c>
      <c r="L15" s="32">
        <f t="shared" si="1"/>
        <v>220.68965517241378</v>
      </c>
      <c r="M15" s="33">
        <f>IF(F15="","",INDEX(SCHRS!$A$1:$J$913,MATCH(F15,SCHRS!$B$1:$B$913,0),$E$1+5))</f>
        <v>1.249</v>
      </c>
      <c r="N15" s="33">
        <f>IF(F15="","",IF(H15="",1,INDEX(Adjustment!$A$1:$H$99,MATCH(H15,Adjustment!$B$1:$B$99,0),$E$1+3))*IF(I15="",1,INDEX(Adjustment!$A$1:$H$99,MATCH(I15,Adjustment!$B$1:$B$99,0),$E$1+3))*IF(J15="",1,INDEX(Adjustment!$A$1:$H$99,MATCH(J15,Adjustment!$B$1:$B$99,0),$E$1+3)))</f>
        <v>1</v>
      </c>
      <c r="O15" s="33">
        <f t="shared" si="2"/>
        <v>1.249</v>
      </c>
      <c r="P15" s="58">
        <v>0</v>
      </c>
      <c r="Q15" s="47">
        <v>1</v>
      </c>
      <c r="R15" s="47">
        <v>1</v>
      </c>
      <c r="S15" s="42">
        <f t="shared" si="3"/>
        <v>1.0166666666666666</v>
      </c>
      <c r="T15" s="42">
        <f t="shared" si="4"/>
        <v>0.8139845209500933</v>
      </c>
    </row>
    <row r="16" spans="1:20" s="27" customFormat="1" ht="12.75">
      <c r="A16" s="62">
        <v>0</v>
      </c>
      <c r="B16" s="34">
        <v>0</v>
      </c>
      <c r="C16" s="59" t="s">
        <v>241</v>
      </c>
      <c r="D16" s="59" t="s">
        <v>258</v>
      </c>
      <c r="E16" s="59">
        <v>573</v>
      </c>
      <c r="F16" s="59" t="s">
        <v>16</v>
      </c>
      <c r="G16" s="27">
        <v>339</v>
      </c>
      <c r="J16" s="27">
        <f t="shared" si="0"/>
      </c>
      <c r="K16" s="27">
        <f>IF(F16="","",INDEX(SCHRS!$A$1:J$913,MATCH(F16,SCHRS!$B$1:$B$913,0),3))</f>
        <v>330</v>
      </c>
      <c r="L16" s="32">
        <f t="shared" si="1"/>
        <v>102.72727272727273</v>
      </c>
      <c r="M16" s="33">
        <f>IF(F16="","",INDEX(SCHRS!$A$1:$J$913,MATCH(F16,SCHRS!$B$1:$B$913,0),$E$1+5))</f>
        <v>1</v>
      </c>
      <c r="N16" s="33">
        <f>IF(F16="","",IF(H16="",1,INDEX(Adjustment!$A$1:$H$99,MATCH(H16,Adjustment!$B$1:$B$99,0),$E$1+3))*IF(I16="",1,INDEX(Adjustment!$A$1:$H$99,MATCH(I16,Adjustment!$B$1:$B$99,0),$E$1+3))*IF(J16="",1,INDEX(Adjustment!$A$1:$H$99,MATCH(J16,Adjustment!$B$1:$B$99,0),$E$1+3)))</f>
        <v>1</v>
      </c>
      <c r="O16" s="33">
        <f t="shared" si="2"/>
        <v>1</v>
      </c>
      <c r="P16" s="58">
        <v>0</v>
      </c>
      <c r="Q16" s="47">
        <v>1</v>
      </c>
      <c r="R16" s="47">
        <v>1</v>
      </c>
      <c r="S16" s="42">
        <f t="shared" si="3"/>
        <v>1.0166666666666666</v>
      </c>
      <c r="T16" s="42">
        <f t="shared" si="4"/>
        <v>1.0166666666666666</v>
      </c>
    </row>
    <row r="17" spans="1:20" s="27" customFormat="1" ht="12.75">
      <c r="A17" s="62">
        <v>0</v>
      </c>
      <c r="B17" s="34">
        <v>0</v>
      </c>
      <c r="C17" s="63" t="s">
        <v>225</v>
      </c>
      <c r="D17" s="63" t="s">
        <v>226</v>
      </c>
      <c r="E17" s="63">
        <v>2524</v>
      </c>
      <c r="F17" s="63" t="s">
        <v>17</v>
      </c>
      <c r="G17" s="31">
        <v>350</v>
      </c>
      <c r="J17" s="27">
        <f t="shared" si="0"/>
      </c>
      <c r="K17" s="27" t="str">
        <f>IF(F17="","",INDEX(SCHRS!$A$1:J$913,MATCH(F17,SCHRS!$B$1:$B$913,0),3))</f>
        <v>nl</v>
      </c>
      <c r="L17" s="32">
        <f t="shared" si="1"/>
        <v>100</v>
      </c>
      <c r="M17" s="33">
        <f>IF(F17="","",INDEX(SCHRS!$A$1:$J$913,MATCH(F17,SCHRS!$B$1:$B$913,0),$E$1+5))</f>
        <v>1.1298076923076923</v>
      </c>
      <c r="N17" s="33">
        <f>IF(F17="","",IF(H17="",1,INDEX(Adjustment!$A$1:$H$99,MATCH(H17,Adjustment!$B$1:$B$99,0),$E$1+3))*IF(I17="",1,INDEX(Adjustment!$A$1:$H$99,MATCH(I17,Adjustment!$B$1:$B$99,0),$E$1+3))*IF(J17="",1,INDEX(Adjustment!$A$1:$H$99,MATCH(J17,Adjustment!$B$1:$B$99,0),$E$1+3)))</f>
        <v>1</v>
      </c>
      <c r="O17" s="33">
        <f t="shared" si="2"/>
        <v>1.1298076923076923</v>
      </c>
      <c r="P17" s="58">
        <v>0</v>
      </c>
      <c r="Q17" s="47">
        <v>1</v>
      </c>
      <c r="R17" s="47">
        <v>1</v>
      </c>
      <c r="S17" s="42">
        <f t="shared" si="3"/>
        <v>1.0166666666666666</v>
      </c>
      <c r="T17" s="42">
        <f t="shared" si="4"/>
        <v>0.8998581560283687</v>
      </c>
    </row>
    <row r="18" spans="1:20" s="27" customFormat="1" ht="12.75">
      <c r="A18" s="62">
        <v>0</v>
      </c>
      <c r="B18" s="34">
        <v>0</v>
      </c>
      <c r="C18" s="63" t="s">
        <v>281</v>
      </c>
      <c r="D18" s="63"/>
      <c r="E18" s="63">
        <v>2524</v>
      </c>
      <c r="F18" s="63" t="s">
        <v>15</v>
      </c>
      <c r="G18" s="31">
        <v>350</v>
      </c>
      <c r="J18" s="27">
        <f t="shared" si="0"/>
      </c>
      <c r="K18" s="27" t="str">
        <f>IF(F18="","",INDEX(SCHRS!$A$1:J$913,MATCH(F18,SCHRS!$B$1:$B$913,0),3))</f>
        <v>nl</v>
      </c>
      <c r="L18" s="32">
        <f t="shared" si="1"/>
        <v>100</v>
      </c>
      <c r="M18" s="33">
        <f>IF(F18="","",INDEX(SCHRS!$A$1:$J$913,MATCH(F18,SCHRS!$B$1:$B$913,0),$E$1+5))</f>
        <v>1.035</v>
      </c>
      <c r="N18" s="33">
        <f>IF(F18="","",IF(H18="",1,INDEX(Adjustment!$A$1:$H$99,MATCH(H18,Adjustment!$B$1:$B$99,0),$E$1+3))*IF(I18="",1,INDEX(Adjustment!$A$1:$H$99,MATCH(I18,Adjustment!$B$1:$B$99,0),$E$1+3))*IF(J18="",1,INDEX(Adjustment!$A$1:$H$99,MATCH(J18,Adjustment!$B$1:$B$99,0),$E$1+3)))</f>
        <v>1</v>
      </c>
      <c r="O18" s="33">
        <f t="shared" si="2"/>
        <v>1.035</v>
      </c>
      <c r="P18" s="58">
        <v>0</v>
      </c>
      <c r="Q18" s="47">
        <v>1</v>
      </c>
      <c r="R18" s="47">
        <v>1</v>
      </c>
      <c r="S18" s="42">
        <f t="shared" si="3"/>
        <v>1.0166666666666666</v>
      </c>
      <c r="T18" s="42">
        <f t="shared" si="4"/>
        <v>0.9822866344605475</v>
      </c>
    </row>
    <row r="19" spans="1:20" s="27" customFormat="1" ht="12.75">
      <c r="A19" s="62">
        <v>0</v>
      </c>
      <c r="B19" s="34">
        <v>0</v>
      </c>
      <c r="C19" s="63" t="s">
        <v>283</v>
      </c>
      <c r="D19" s="59" t="s">
        <v>284</v>
      </c>
      <c r="E19" s="59">
        <v>707</v>
      </c>
      <c r="F19" s="63" t="s">
        <v>16</v>
      </c>
      <c r="G19" s="27">
        <v>340</v>
      </c>
      <c r="J19" s="27">
        <f t="shared" si="0"/>
      </c>
      <c r="K19" s="27">
        <f>IF(F19="","",INDEX(SCHRS!$A$1:J$913,MATCH(F19,SCHRS!$B$1:$B$913,0),3))</f>
        <v>330</v>
      </c>
      <c r="L19" s="32">
        <f t="shared" si="1"/>
        <v>103.03030303030303</v>
      </c>
      <c r="M19" s="33">
        <f>IF(F19="","",INDEX(SCHRS!$A$1:$J$913,MATCH(F19,SCHRS!$B$1:$B$913,0),$E$1+5))</f>
        <v>1</v>
      </c>
      <c r="N19" s="33">
        <f>IF(F19="","",IF(H19="",1,INDEX(Adjustment!$A$1:$H$99,MATCH(H19,Adjustment!$B$1:$B$99,0),$E$1+3))*IF(I19="",1,INDEX(Adjustment!$A$1:$H$99,MATCH(I19,Adjustment!$B$1:$B$99,0),$E$1+3))*IF(J19="",1,INDEX(Adjustment!$A$1:$H$99,MATCH(J19,Adjustment!$B$1:$B$99,0),$E$1+3)))</f>
        <v>1</v>
      </c>
      <c r="O19" s="33">
        <f t="shared" si="2"/>
        <v>1</v>
      </c>
      <c r="P19" s="58">
        <v>0</v>
      </c>
      <c r="Q19" s="47">
        <v>1</v>
      </c>
      <c r="R19" s="47">
        <v>1</v>
      </c>
      <c r="S19" s="42">
        <f t="shared" si="3"/>
        <v>1.0166666666666666</v>
      </c>
      <c r="T19" s="42">
        <f t="shared" si="4"/>
        <v>1.0166666666666666</v>
      </c>
    </row>
    <row r="20" spans="1:20" s="27" customFormat="1" ht="12.75">
      <c r="A20" s="62">
        <v>0</v>
      </c>
      <c r="B20" s="34">
        <v>0</v>
      </c>
      <c r="C20" s="63" t="s">
        <v>248</v>
      </c>
      <c r="D20" s="63" t="s">
        <v>259</v>
      </c>
      <c r="E20" s="63">
        <v>40</v>
      </c>
      <c r="F20" s="63" t="s">
        <v>21</v>
      </c>
      <c r="G20" s="31">
        <v>280</v>
      </c>
      <c r="J20" s="27" t="str">
        <f t="shared" si="0"/>
        <v>L1</v>
      </c>
      <c r="K20" s="27">
        <f>IF(F20="","",INDEX(SCHRS!$A$1:J$913,MATCH(F20,SCHRS!$B$1:$B$913,0),3))</f>
        <v>285</v>
      </c>
      <c r="L20" s="32">
        <f t="shared" si="1"/>
        <v>98.24561403508773</v>
      </c>
      <c r="M20" s="33">
        <f>IF(F20="","",INDEX(SCHRS!$A$1:$J$913,MATCH(F20,SCHRS!$B$1:$B$913,0),$E$1+5))</f>
        <v>1.191</v>
      </c>
      <c r="N20" s="33">
        <f>IF(F20="","",IF(H20="",1,INDEX(Adjustment!$A$1:$H$99,MATCH(H20,Adjustment!$B$1:$B$99,0),$E$1+3))*IF(I20="",1,INDEX(Adjustment!$A$1:$H$99,MATCH(I20,Adjustment!$B$1:$B$99,0),$E$1+3))*IF(J20="",1,INDEX(Adjustment!$A$1:$H$99,MATCH(J20,Adjustment!$B$1:$B$99,0),$E$1+3)))</f>
        <v>1</v>
      </c>
      <c r="O20" s="33">
        <f t="shared" si="2"/>
        <v>1.191</v>
      </c>
      <c r="P20" s="58">
        <v>0</v>
      </c>
      <c r="Q20" s="47">
        <v>1</v>
      </c>
      <c r="R20" s="47">
        <v>1</v>
      </c>
      <c r="S20" s="42">
        <f t="shared" si="3"/>
        <v>1.0166666666666666</v>
      </c>
      <c r="T20" s="42">
        <f t="shared" si="4"/>
        <v>0.8536244052616848</v>
      </c>
    </row>
    <row r="21" spans="1:20" s="27" customFormat="1" ht="12.75">
      <c r="A21" s="62">
        <v>0</v>
      </c>
      <c r="B21" s="34">
        <v>0</v>
      </c>
      <c r="C21" s="63" t="s">
        <v>260</v>
      </c>
      <c r="D21" s="63" t="s">
        <v>224</v>
      </c>
      <c r="E21" s="63">
        <v>1001</v>
      </c>
      <c r="F21" s="63" t="s">
        <v>16</v>
      </c>
      <c r="G21" s="31">
        <v>420</v>
      </c>
      <c r="J21" s="27" t="str">
        <f t="shared" si="0"/>
        <v>H2</v>
      </c>
      <c r="K21" s="27">
        <f>IF(F21="","",INDEX(SCHRS!$A$1:J$913,MATCH(F21,SCHRS!$B$1:$B$913,0),3))</f>
        <v>330</v>
      </c>
      <c r="L21" s="32">
        <f t="shared" si="1"/>
        <v>127.27272727272727</v>
      </c>
      <c r="M21" s="33">
        <f>IF(F21="","",INDEX(SCHRS!$A$1:$J$913,MATCH(F21,SCHRS!$B$1:$B$913,0),$E$1+5))</f>
        <v>1</v>
      </c>
      <c r="N21" s="33">
        <f>IF(F21="","",IF(H21="",1,INDEX(Adjustment!$A$1:$H$99,MATCH(H21,Adjustment!$B$1:$B$99,0),$E$1+3))*IF(I21="",1,INDEX(Adjustment!$A$1:$H$99,MATCH(I21,Adjustment!$B$1:$B$99,0),$E$1+3))*IF(J21="",1,INDEX(Adjustment!$A$1:$H$99,MATCH(J21,Adjustment!$B$1:$B$99,0),$E$1+3)))</f>
        <v>1</v>
      </c>
      <c r="O21" s="33">
        <f t="shared" si="2"/>
        <v>1</v>
      </c>
      <c r="P21" s="58">
        <v>0</v>
      </c>
      <c r="Q21" s="47">
        <v>1</v>
      </c>
      <c r="R21" s="47">
        <v>1</v>
      </c>
      <c r="S21" s="42">
        <f t="shared" si="3"/>
        <v>1.0166666666666666</v>
      </c>
      <c r="T21" s="42">
        <f t="shared" si="4"/>
        <v>1.0166666666666666</v>
      </c>
    </row>
    <row r="22" spans="1:20" s="27" customFormat="1" ht="12.75">
      <c r="A22" s="62">
        <v>0</v>
      </c>
      <c r="B22" s="34">
        <v>0</v>
      </c>
      <c r="C22" s="63" t="s">
        <v>243</v>
      </c>
      <c r="D22" s="63" t="s">
        <v>266</v>
      </c>
      <c r="E22" s="63">
        <v>927</v>
      </c>
      <c r="F22" s="63" t="s">
        <v>21</v>
      </c>
      <c r="G22" s="31">
        <f>130+175</f>
        <v>305</v>
      </c>
      <c r="J22" s="27">
        <f t="shared" si="0"/>
      </c>
      <c r="K22" s="27">
        <f>IF(F22="","",INDEX(SCHRS!$A$1:J$913,MATCH(F22,SCHRS!$B$1:$B$913,0),3))</f>
        <v>285</v>
      </c>
      <c r="L22" s="32">
        <f t="shared" si="1"/>
        <v>107.01754385964912</v>
      </c>
      <c r="M22" s="33">
        <f>IF(F22="","",INDEX(SCHRS!$A$1:$J$913,MATCH(F22,SCHRS!$B$1:$B$913,0),$E$1+5))</f>
        <v>1.191</v>
      </c>
      <c r="N22" s="33">
        <f>IF(F22="","",IF(H22="",1,INDEX(Adjustment!$A$1:$H$99,MATCH(H22,Adjustment!$B$1:$B$99,0),$E$1+3))*IF(I22="",1,INDEX(Adjustment!$A$1:$H$99,MATCH(I22,Adjustment!$B$1:$B$99,0),$E$1+3))*IF(J22="",1,INDEX(Adjustment!$A$1:$H$99,MATCH(J22,Adjustment!$B$1:$B$99,0),$E$1+3)))</f>
        <v>1</v>
      </c>
      <c r="O22" s="33">
        <f t="shared" si="2"/>
        <v>1.191</v>
      </c>
      <c r="P22" s="58">
        <v>0</v>
      </c>
      <c r="Q22" s="47">
        <v>1</v>
      </c>
      <c r="R22" s="47">
        <v>1</v>
      </c>
      <c r="S22" s="42">
        <f t="shared" si="3"/>
        <v>1.0166666666666666</v>
      </c>
      <c r="T22" s="42">
        <f t="shared" si="4"/>
        <v>0.8536244052616848</v>
      </c>
    </row>
    <row r="23" spans="1:20" s="27" customFormat="1" ht="12.75">
      <c r="A23" s="62">
        <v>0</v>
      </c>
      <c r="B23" s="34">
        <v>0</v>
      </c>
      <c r="C23" s="59" t="s">
        <v>276</v>
      </c>
      <c r="D23" s="59" t="s">
        <v>277</v>
      </c>
      <c r="E23" s="63"/>
      <c r="F23" s="63" t="s">
        <v>21</v>
      </c>
      <c r="G23" s="31">
        <v>300</v>
      </c>
      <c r="J23" s="27">
        <f t="shared" si="0"/>
      </c>
      <c r="K23" s="27">
        <f>IF(F23="","",INDEX(SCHRS!$A$1:J$913,MATCH(F23,SCHRS!$B$1:$B$913,0),3))</f>
        <v>285</v>
      </c>
      <c r="L23" s="32">
        <f t="shared" si="1"/>
        <v>105.26315789473684</v>
      </c>
      <c r="M23" s="33">
        <f>IF(F23="","",INDEX(SCHRS!$A$1:$J$913,MATCH(F23,SCHRS!$B$1:$B$913,0),$E$1+5))</f>
        <v>1.191</v>
      </c>
      <c r="N23" s="33">
        <f>IF(F23="","",IF(H23="",1,INDEX(Adjustment!$A$1:$H$99,MATCH(H23,Adjustment!$B$1:$B$99,0),$E$1+3))*IF(I23="",1,INDEX(Adjustment!$A$1:$H$99,MATCH(I23,Adjustment!$B$1:$B$99,0),$E$1+3))*IF(J23="",1,INDEX(Adjustment!$A$1:$H$99,MATCH(J23,Adjustment!$B$1:$B$99,0),$E$1+3)))</f>
        <v>1</v>
      </c>
      <c r="O23" s="33">
        <f t="shared" si="2"/>
        <v>1.191</v>
      </c>
      <c r="P23" s="58">
        <v>0</v>
      </c>
      <c r="Q23" s="47">
        <v>1</v>
      </c>
      <c r="R23" s="47">
        <v>1</v>
      </c>
      <c r="S23" s="42">
        <f t="shared" si="3"/>
        <v>1.0166666666666666</v>
      </c>
      <c r="T23" s="42">
        <f t="shared" si="4"/>
        <v>0.8536244052616848</v>
      </c>
    </row>
    <row r="24" spans="1:20" s="27" customFormat="1" ht="12.75">
      <c r="A24" s="62">
        <v>0</v>
      </c>
      <c r="B24" s="34">
        <v>0</v>
      </c>
      <c r="C24" s="59" t="s">
        <v>282</v>
      </c>
      <c r="D24" s="59"/>
      <c r="E24" s="63"/>
      <c r="F24" s="63" t="s">
        <v>14</v>
      </c>
      <c r="G24" s="31">
        <v>300</v>
      </c>
      <c r="J24" s="27">
        <f t="shared" si="0"/>
      </c>
      <c r="K24" s="27" t="str">
        <f>IF(F24="","",INDEX(SCHRS!$A$1:J$913,MATCH(F24,SCHRS!$B$1:$B$913,0),3))</f>
        <v>nl</v>
      </c>
      <c r="L24" s="32">
        <f t="shared" si="1"/>
        <v>100</v>
      </c>
      <c r="M24" s="33">
        <f>IF(F24="","",INDEX(SCHRS!$A$1:$J$913,MATCH(F24,SCHRS!$B$1:$B$913,0),$E$1+5))</f>
        <v>1.002</v>
      </c>
      <c r="N24" s="33">
        <f>IF(F24="","",IF(H24="",1,INDEX(Adjustment!$A$1:$H$99,MATCH(H24,Adjustment!$B$1:$B$99,0),$E$1+3))*IF(I24="",1,INDEX(Adjustment!$A$1:$H$99,MATCH(I24,Adjustment!$B$1:$B$99,0),$E$1+3))*IF(J24="",1,INDEX(Adjustment!$A$1:$H$99,MATCH(J24,Adjustment!$B$1:$B$99,0),$E$1+3)))</f>
        <v>1</v>
      </c>
      <c r="O24" s="33">
        <f t="shared" si="2"/>
        <v>1.002</v>
      </c>
      <c r="P24" s="58">
        <v>0</v>
      </c>
      <c r="Q24" s="47">
        <v>1</v>
      </c>
      <c r="R24" s="47">
        <v>1</v>
      </c>
      <c r="S24" s="42">
        <f t="shared" si="3"/>
        <v>1.0166666666666666</v>
      </c>
      <c r="T24" s="42">
        <f t="shared" si="4"/>
        <v>1.0146373918829008</v>
      </c>
    </row>
    <row r="25" spans="1:20" s="27" customFormat="1" ht="12.75">
      <c r="A25" s="62">
        <v>0</v>
      </c>
      <c r="B25" s="34">
        <v>0</v>
      </c>
      <c r="C25" s="63" t="s">
        <v>252</v>
      </c>
      <c r="D25" s="63"/>
      <c r="E25" s="63"/>
      <c r="F25" s="63" t="s">
        <v>31</v>
      </c>
      <c r="G25" s="31"/>
      <c r="J25" s="27">
        <f t="shared" si="0"/>
      </c>
      <c r="K25" s="27" t="str">
        <f>IF(F25="","",INDEX(SCHRS!$A$1:J$913,MATCH(F25,SCHRS!$B$1:$B$913,0),3))</f>
        <v>nl</v>
      </c>
      <c r="L25" s="32">
        <f t="shared" si="1"/>
        <v>100</v>
      </c>
      <c r="M25" s="33">
        <f>IF(F25="","",INDEX(SCHRS!$A$1:$J$913,MATCH(F25,SCHRS!$B$1:$B$913,0),$E$1+5))</f>
        <v>1.505</v>
      </c>
      <c r="N25" s="33">
        <f>IF(F25="","",IF(H25="",1,INDEX(Adjustment!$A$1:$H$99,MATCH(H25,Adjustment!$B$1:$B$99,0),$E$1+3))*IF(I25="",1,INDEX(Adjustment!$A$1:$H$99,MATCH(I25,Adjustment!$B$1:$B$99,0),$E$1+3))*IF(J25="",1,INDEX(Adjustment!$A$1:$H$99,MATCH(J25,Adjustment!$B$1:$B$99,0),$E$1+3)))</f>
        <v>1</v>
      </c>
      <c r="O25" s="33">
        <f t="shared" si="2"/>
        <v>1.505</v>
      </c>
      <c r="P25" s="58">
        <v>0</v>
      </c>
      <c r="Q25" s="47">
        <v>1</v>
      </c>
      <c r="R25" s="47">
        <v>1</v>
      </c>
      <c r="S25" s="42">
        <f t="shared" si="3"/>
        <v>1.0166666666666666</v>
      </c>
      <c r="T25" s="42">
        <f t="shared" si="4"/>
        <v>0.6755260243632337</v>
      </c>
    </row>
    <row r="26" spans="1:20" s="27" customFormat="1" ht="12.75">
      <c r="A26" s="62">
        <v>0</v>
      </c>
      <c r="B26" s="34">
        <v>0</v>
      </c>
      <c r="C26" s="63" t="s">
        <v>265</v>
      </c>
      <c r="D26" s="63" t="s">
        <v>168</v>
      </c>
      <c r="E26" s="63"/>
      <c r="F26" s="63" t="s">
        <v>21</v>
      </c>
      <c r="G26" s="31"/>
      <c r="J26" s="27" t="str">
        <f t="shared" si="0"/>
        <v>L4</v>
      </c>
      <c r="K26" s="27">
        <f>IF(F26="","",INDEX(SCHRS!$A$1:J$913,MATCH(F26,SCHRS!$B$1:$B$913,0),3))</f>
        <v>285</v>
      </c>
      <c r="L26" s="32">
        <f t="shared" si="1"/>
        <v>0</v>
      </c>
      <c r="M26" s="33">
        <f>IF(F26="","",INDEX(SCHRS!$A$1:$J$913,MATCH(F26,SCHRS!$B$1:$B$913,0),$E$1+5))</f>
        <v>1.191</v>
      </c>
      <c r="N26" s="33">
        <f>IF(F26="","",IF(H26="",1,INDEX(Adjustment!$A$1:$H$99,MATCH(H26,Adjustment!$B$1:$B$99,0),$E$1+3))*IF(I26="",1,INDEX(Adjustment!$A$1:$H$99,MATCH(I26,Adjustment!$B$1:$B$99,0),$E$1+3))*IF(J26="",1,INDEX(Adjustment!$A$1:$H$99,MATCH(J26,Adjustment!$B$1:$B$99,0),$E$1+3)))</f>
        <v>1</v>
      </c>
      <c r="O26" s="33">
        <f t="shared" si="2"/>
        <v>1.191</v>
      </c>
      <c r="P26" s="58">
        <v>0</v>
      </c>
      <c r="Q26" s="47">
        <v>1</v>
      </c>
      <c r="R26" s="47">
        <v>1</v>
      </c>
      <c r="S26" s="42">
        <f t="shared" si="3"/>
        <v>1.0166666666666666</v>
      </c>
      <c r="T26" s="42">
        <f t="shared" si="4"/>
        <v>0.8536244052616848</v>
      </c>
    </row>
    <row r="27" spans="1:20" s="27" customFormat="1" ht="12.75">
      <c r="A27" s="62">
        <v>0</v>
      </c>
      <c r="B27" s="34">
        <v>0</v>
      </c>
      <c r="C27" s="59" t="s">
        <v>239</v>
      </c>
      <c r="D27" s="59" t="s">
        <v>240</v>
      </c>
      <c r="E27" s="59">
        <v>348</v>
      </c>
      <c r="F27" s="59" t="s">
        <v>16</v>
      </c>
      <c r="G27" s="27">
        <v>340</v>
      </c>
      <c r="H27" s="27" t="s">
        <v>261</v>
      </c>
      <c r="J27" s="27">
        <f t="shared" si="0"/>
      </c>
      <c r="K27" s="27">
        <f>IF(F27="","",INDEX(SCHRS!$A$1:J$913,MATCH(F27,SCHRS!$B$1:$B$913,0),3))</f>
        <v>330</v>
      </c>
      <c r="L27" s="32">
        <f t="shared" si="1"/>
        <v>103.03030303030303</v>
      </c>
      <c r="M27" s="33">
        <f>IF(F27="","",INDEX(SCHRS!$A$1:$J$913,MATCH(F27,SCHRS!$B$1:$B$913,0),$E$1+5))</f>
        <v>1</v>
      </c>
      <c r="N27" s="33">
        <f>IF(F27="","",IF(H27="",1,INDEX(Adjustment!$A$1:$H$99,MATCH(H27,Adjustment!$B$1:$B$99,0),$E$1+3))*IF(I27="",1,INDEX(Adjustment!$A$1:$H$99,MATCH(I27,Adjustment!$B$1:$B$99,0),$E$1+3))*IF(J27="",1,INDEX(Adjustment!$A$1:$H$99,MATCH(J27,Adjustment!$B$1:$B$99,0),$E$1+3)))</f>
        <v>1</v>
      </c>
      <c r="O27" s="33">
        <f t="shared" si="2"/>
        <v>1</v>
      </c>
      <c r="P27" s="58">
        <v>0</v>
      </c>
      <c r="Q27" s="47">
        <v>1</v>
      </c>
      <c r="R27" s="47">
        <v>1</v>
      </c>
      <c r="S27" s="42">
        <f t="shared" si="3"/>
        <v>1.0166666666666666</v>
      </c>
      <c r="T27" s="42">
        <f t="shared" si="4"/>
        <v>1.0166666666666666</v>
      </c>
    </row>
    <row r="28" spans="1:20" s="27" customFormat="1" ht="12.75">
      <c r="A28" s="62">
        <v>0</v>
      </c>
      <c r="B28" s="34">
        <v>0</v>
      </c>
      <c r="C28" s="63" t="s">
        <v>170</v>
      </c>
      <c r="D28" s="63"/>
      <c r="E28" s="63">
        <v>74909</v>
      </c>
      <c r="F28" s="63" t="s">
        <v>33</v>
      </c>
      <c r="G28" s="31">
        <v>170</v>
      </c>
      <c r="J28" s="27" t="str">
        <f t="shared" si="0"/>
        <v>H1</v>
      </c>
      <c r="K28" s="27">
        <f>IF(F28="","",INDEX(SCHRS!$A$1:J$913,MATCH(F28,SCHRS!$B$1:$B$913,0),3))</f>
        <v>145</v>
      </c>
      <c r="L28" s="32">
        <f t="shared" si="1"/>
        <v>117.24137931034483</v>
      </c>
      <c r="M28" s="33">
        <f>IF(F28="","",INDEX(SCHRS!$A$1:$J$913,MATCH(F28,SCHRS!$B$1:$B$913,0),$E$1+5))</f>
        <v>1.117</v>
      </c>
      <c r="N28" s="33">
        <f>IF(F28="","",IF(H28="",1,INDEX(Adjustment!$A$1:$H$99,MATCH(H28,Adjustment!$B$1:$B$99,0),$E$1+3))*IF(I28="",1,INDEX(Adjustment!$A$1:$H$99,MATCH(I28,Adjustment!$B$1:$B$99,0),$E$1+3))*IF(J28="",1,INDEX(Adjustment!$A$1:$H$99,MATCH(J28,Adjustment!$B$1:$B$99,0),$E$1+3)))</f>
        <v>1</v>
      </c>
      <c r="O28" s="33">
        <f t="shared" si="2"/>
        <v>1.117</v>
      </c>
      <c r="P28" s="58">
        <v>0</v>
      </c>
      <c r="Q28" s="47">
        <v>1</v>
      </c>
      <c r="R28" s="47">
        <v>1</v>
      </c>
      <c r="S28" s="42">
        <f t="shared" si="3"/>
        <v>1.0166666666666666</v>
      </c>
      <c r="T28" s="42">
        <f t="shared" si="4"/>
        <v>0.9101760668457176</v>
      </c>
    </row>
    <row r="29" spans="1:20" s="27" customFormat="1" ht="12.75">
      <c r="A29" s="62">
        <v>0</v>
      </c>
      <c r="B29" s="34">
        <v>0</v>
      </c>
      <c r="C29" s="59" t="s">
        <v>254</v>
      </c>
      <c r="D29" s="63" t="s">
        <v>220</v>
      </c>
      <c r="E29" s="59">
        <v>732</v>
      </c>
      <c r="F29" s="59" t="s">
        <v>15</v>
      </c>
      <c r="G29" s="31">
        <v>365</v>
      </c>
      <c r="J29" s="27">
        <f t="shared" si="0"/>
      </c>
      <c r="K29" s="27" t="str">
        <f>IF(F29="","",INDEX(SCHRS!$A$1:J$913,MATCH(F29,SCHRS!$B$1:$B$913,0),3))</f>
        <v>nl</v>
      </c>
      <c r="L29" s="32">
        <f t="shared" si="1"/>
        <v>100</v>
      </c>
      <c r="M29" s="33">
        <f>IF(F29="","",INDEX(SCHRS!$A$1:$J$913,MATCH(F29,SCHRS!$B$1:$B$913,0),$E$1+5))</f>
        <v>1.035</v>
      </c>
      <c r="N29" s="33">
        <f>IF(F29="","",IF(H29="",1,INDEX(Adjustment!$A$1:$H$99,MATCH(H29,Adjustment!$B$1:$B$99,0),$E$1+3))*IF(I29="",1,INDEX(Adjustment!$A$1:$H$99,MATCH(I29,Adjustment!$B$1:$B$99,0),$E$1+3))*IF(J29="",1,INDEX(Adjustment!$A$1:$H$99,MATCH(J29,Adjustment!$B$1:$B$99,0),$E$1+3)))</f>
        <v>1</v>
      </c>
      <c r="O29" s="33">
        <f t="shared" si="2"/>
        <v>1.035</v>
      </c>
      <c r="P29" s="58">
        <v>0</v>
      </c>
      <c r="Q29" s="47">
        <v>1</v>
      </c>
      <c r="R29" s="47">
        <v>1</v>
      </c>
      <c r="S29" s="42">
        <f t="shared" si="3"/>
        <v>1.0166666666666666</v>
      </c>
      <c r="T29" s="42">
        <f t="shared" si="4"/>
        <v>0.9822866344605475</v>
      </c>
    </row>
    <row r="30" spans="1:20" s="27" customFormat="1" ht="12.75">
      <c r="A30" s="62">
        <v>0</v>
      </c>
      <c r="B30" s="34">
        <v>0</v>
      </c>
      <c r="C30" s="63" t="s">
        <v>246</v>
      </c>
      <c r="D30" s="63"/>
      <c r="E30" s="63">
        <v>127</v>
      </c>
      <c r="F30" s="63" t="s">
        <v>35</v>
      </c>
      <c r="G30" s="31">
        <v>165</v>
      </c>
      <c r="J30" s="27" t="str">
        <f t="shared" si="0"/>
        <v>L1</v>
      </c>
      <c r="K30" s="27">
        <f>IF(F30="","",INDEX(SCHRS!$A$1:J$913,MATCH(F30,SCHRS!$B$1:$B$913,0),3))</f>
        <v>175</v>
      </c>
      <c r="L30" s="32">
        <f t="shared" si="1"/>
        <v>94.28571428571429</v>
      </c>
      <c r="M30" s="33">
        <f>IF(F30="","",INDEX(SCHRS!$A$1:$J$913,MATCH(F30,SCHRS!$B$1:$B$913,0),$E$1+5))</f>
        <v>0.993</v>
      </c>
      <c r="N30" s="33">
        <f>IF(F30="","",IF(H30="",1,INDEX(Adjustment!$A$1:$H$99,MATCH(H30,Adjustment!$B$1:$B$99,0),$E$1+3))*IF(I30="",1,INDEX(Adjustment!$A$1:$H$99,MATCH(I30,Adjustment!$B$1:$B$99,0),$E$1+3))*IF(J30="",1,INDEX(Adjustment!$A$1:$H$99,MATCH(J30,Adjustment!$B$1:$B$99,0),$E$1+3)))</f>
        <v>1</v>
      </c>
      <c r="O30" s="33">
        <f t="shared" si="2"/>
        <v>0.993</v>
      </c>
      <c r="P30" s="58">
        <v>0</v>
      </c>
      <c r="Q30" s="47">
        <v>1</v>
      </c>
      <c r="R30" s="47">
        <v>1</v>
      </c>
      <c r="S30" s="42">
        <f t="shared" si="3"/>
        <v>1.0166666666666666</v>
      </c>
      <c r="T30" s="42">
        <f t="shared" si="4"/>
        <v>1.023833501174891</v>
      </c>
    </row>
    <row r="31" spans="1:20" s="27" customFormat="1" ht="12.75">
      <c r="A31" s="62">
        <v>0</v>
      </c>
      <c r="B31" s="34">
        <v>0</v>
      </c>
      <c r="C31" s="63" t="s">
        <v>270</v>
      </c>
      <c r="D31" s="63"/>
      <c r="E31" s="63"/>
      <c r="F31" s="63" t="s">
        <v>22</v>
      </c>
      <c r="G31" s="31">
        <v>205</v>
      </c>
      <c r="J31" s="27" t="str">
        <f t="shared" si="0"/>
        <v>H2</v>
      </c>
      <c r="K31" s="27">
        <f>IF(F31="","",INDEX(SCHRS!$A$1:J$913,MATCH(F31,SCHRS!$B$1:$B$913,0),3))</f>
        <v>160</v>
      </c>
      <c r="L31" s="32">
        <f t="shared" si="1"/>
        <v>128.125</v>
      </c>
      <c r="M31" s="33">
        <f>IF(F31="","",INDEX(SCHRS!$A$1:$J$913,MATCH(F31,SCHRS!$B$1:$B$913,0),$E$1+5))</f>
        <v>1.207</v>
      </c>
      <c r="N31" s="33">
        <f>IF(F31="","",IF(H31="",1,INDEX(Adjustment!$A$1:$H$99,MATCH(H31,Adjustment!$B$1:$B$99,0),$E$1+3))*IF(I31="",1,INDEX(Adjustment!$A$1:$H$99,MATCH(I31,Adjustment!$B$1:$B$99,0),$E$1+3))*IF(J31="",1,INDEX(Adjustment!$A$1:$H$99,MATCH(J31,Adjustment!$B$1:$B$99,0),$E$1+3)))</f>
        <v>1</v>
      </c>
      <c r="O31" s="33">
        <f t="shared" si="2"/>
        <v>1.207</v>
      </c>
      <c r="P31" s="58">
        <v>0</v>
      </c>
      <c r="Q31" s="47">
        <v>1</v>
      </c>
      <c r="R31" s="47">
        <v>1</v>
      </c>
      <c r="S31" s="42">
        <f t="shared" si="3"/>
        <v>1.0166666666666666</v>
      </c>
      <c r="T31" s="42">
        <f t="shared" si="4"/>
        <v>0.8423087544877105</v>
      </c>
    </row>
    <row r="32" spans="1:20" s="27" customFormat="1" ht="12.75">
      <c r="A32" s="62">
        <v>0</v>
      </c>
      <c r="B32" s="34">
        <v>0</v>
      </c>
      <c r="C32" s="59" t="s">
        <v>237</v>
      </c>
      <c r="D32" s="68" t="s">
        <v>238</v>
      </c>
      <c r="E32" s="59">
        <v>85713</v>
      </c>
      <c r="F32" s="63" t="s">
        <v>21</v>
      </c>
      <c r="G32" s="27">
        <v>415</v>
      </c>
      <c r="J32" s="27" t="str">
        <f t="shared" si="0"/>
        <v>H3</v>
      </c>
      <c r="K32" s="27">
        <f>IF(F32="","",INDEX(SCHRS!$A$1:J$913,MATCH(F32,SCHRS!$B$1:$B$913,0),3))</f>
        <v>285</v>
      </c>
      <c r="L32" s="32">
        <f t="shared" si="1"/>
        <v>145.6140350877193</v>
      </c>
      <c r="M32" s="33">
        <f>IF(F32="","",INDEX(SCHRS!$A$1:$J$913,MATCH(F32,SCHRS!$B$1:$B$913,0),$E$1+5))</f>
        <v>1.191</v>
      </c>
      <c r="N32" s="33">
        <f>IF(F32="","",IF(H32="",1,INDEX(Adjustment!$A$1:$H$99,MATCH(H32,Adjustment!$B$1:$B$99,0),$E$1+3))*IF(I32="",1,INDEX(Adjustment!$A$1:$H$99,MATCH(I32,Adjustment!$B$1:$B$99,0),$E$1+3))*IF(J32="",1,INDEX(Adjustment!$A$1:$H$99,MATCH(J32,Adjustment!$B$1:$B$99,0),$E$1+3)))</f>
        <v>1</v>
      </c>
      <c r="O32" s="33">
        <f t="shared" si="2"/>
        <v>1.191</v>
      </c>
      <c r="P32" s="58">
        <v>0</v>
      </c>
      <c r="Q32" s="47">
        <v>1</v>
      </c>
      <c r="R32" s="47">
        <v>1</v>
      </c>
      <c r="S32" s="42">
        <f t="shared" si="3"/>
        <v>1.0166666666666666</v>
      </c>
      <c r="T32" s="42">
        <f t="shared" si="4"/>
        <v>0.8536244052616848</v>
      </c>
    </row>
    <row r="33" spans="1:20" s="27" customFormat="1" ht="12.75">
      <c r="A33" s="62">
        <v>0</v>
      </c>
      <c r="B33" s="34">
        <v>0</v>
      </c>
      <c r="C33" s="64" t="s">
        <v>253</v>
      </c>
      <c r="D33" s="64"/>
      <c r="E33" s="65">
        <v>808</v>
      </c>
      <c r="F33" s="67" t="s">
        <v>36</v>
      </c>
      <c r="G33" s="38">
        <v>320</v>
      </c>
      <c r="J33" s="27" t="str">
        <f t="shared" si="0"/>
        <v>H3</v>
      </c>
      <c r="K33" s="27">
        <f>IF(F33="","",INDEX(SCHRS!$A$1:J$913,MATCH(F33,SCHRS!$B$1:$B$913,0),3))</f>
        <v>145</v>
      </c>
      <c r="L33" s="32">
        <f t="shared" si="1"/>
        <v>220.68965517241378</v>
      </c>
      <c r="M33" s="33">
        <f>IF(F33="","",INDEX(SCHRS!$A$1:$J$913,MATCH(F33,SCHRS!$B$1:$B$913,0),$E$1+5))</f>
        <v>1.105</v>
      </c>
      <c r="N33" s="33">
        <f>IF(F33="","",IF(H33="",1,INDEX(Adjustment!$A$1:$H$99,MATCH(H33,Adjustment!$B$1:$B$99,0),$E$1+3))*IF(I33="",1,INDEX(Adjustment!$A$1:$H$99,MATCH(I33,Adjustment!$B$1:$B$99,0),$E$1+3))*IF(J33="",1,INDEX(Adjustment!$A$1:$H$99,MATCH(J33,Adjustment!$B$1:$B$99,0),$E$1+3)))</f>
        <v>1</v>
      </c>
      <c r="O33" s="33">
        <f t="shared" si="2"/>
        <v>1.105</v>
      </c>
      <c r="P33" s="58">
        <v>0</v>
      </c>
      <c r="Q33" s="47">
        <v>1</v>
      </c>
      <c r="R33" s="47">
        <v>1</v>
      </c>
      <c r="S33" s="42">
        <f t="shared" si="3"/>
        <v>1.0166666666666666</v>
      </c>
      <c r="T33" s="42">
        <f t="shared" si="4"/>
        <v>0.9200603318250377</v>
      </c>
    </row>
    <row r="34" spans="1:20" s="27" customFormat="1" ht="12.75">
      <c r="A34" s="62">
        <v>0</v>
      </c>
      <c r="B34" s="34">
        <v>0</v>
      </c>
      <c r="C34" s="59" t="s">
        <v>274</v>
      </c>
      <c r="D34" s="59" t="s">
        <v>275</v>
      </c>
      <c r="E34" s="59">
        <v>3744</v>
      </c>
      <c r="F34" s="63" t="s">
        <v>34</v>
      </c>
      <c r="G34" s="27">
        <v>400</v>
      </c>
      <c r="J34" s="27" t="str">
        <f t="shared" si="0"/>
        <v>H3</v>
      </c>
      <c r="K34" s="27">
        <f>IF(F34="","",INDEX(SCHRS!$A$1:J$913,MATCH(F34,SCHRS!$B$1:$B$913,0),3))</f>
        <v>145</v>
      </c>
      <c r="L34" s="32">
        <f t="shared" si="1"/>
        <v>275.86206896551727</v>
      </c>
      <c r="M34" s="33">
        <f>IF(F34="","",INDEX(SCHRS!$A$1:$J$913,MATCH(F34,SCHRS!$B$1:$B$913,0),$E$1+5))</f>
        <v>1.005</v>
      </c>
      <c r="N34" s="33">
        <f>IF(F34="","",IF(H34="",1,INDEX(Adjustment!$A$1:$H$99,MATCH(H34,Adjustment!$B$1:$B$99,0),$E$1+3))*IF(I34="",1,INDEX(Adjustment!$A$1:$H$99,MATCH(I34,Adjustment!$B$1:$B$99,0),$E$1+3))*IF(J34="",1,INDEX(Adjustment!$A$1:$H$99,MATCH(J34,Adjustment!$B$1:$B$99,0),$E$1+3)))</f>
        <v>1</v>
      </c>
      <c r="O34" s="33">
        <f t="shared" si="2"/>
        <v>1.005</v>
      </c>
      <c r="P34" s="58">
        <v>0</v>
      </c>
      <c r="Q34" s="47">
        <v>1</v>
      </c>
      <c r="R34" s="47">
        <v>1</v>
      </c>
      <c r="S34" s="42">
        <f t="shared" si="3"/>
        <v>1.0166666666666666</v>
      </c>
      <c r="T34" s="42">
        <f t="shared" si="4"/>
        <v>1.0116086235489221</v>
      </c>
    </row>
    <row r="35" spans="1:20" s="27" customFormat="1" ht="12.75">
      <c r="A35" s="62">
        <v>0</v>
      </c>
      <c r="B35" s="34">
        <v>0</v>
      </c>
      <c r="C35" s="63" t="s">
        <v>245</v>
      </c>
      <c r="D35" s="63" t="s">
        <v>269</v>
      </c>
      <c r="E35" s="63">
        <v>241</v>
      </c>
      <c r="F35" s="63" t="s">
        <v>16</v>
      </c>
      <c r="G35" s="31">
        <v>400</v>
      </c>
      <c r="J35" s="27" t="str">
        <f t="shared" si="0"/>
        <v>H2</v>
      </c>
      <c r="K35" s="27">
        <f>IF(F35="","",INDEX(SCHRS!$A$1:J$913,MATCH(F35,SCHRS!$B$1:$B$913,0),3))</f>
        <v>330</v>
      </c>
      <c r="L35" s="32">
        <f t="shared" si="1"/>
        <v>121.21212121212122</v>
      </c>
      <c r="M35" s="33">
        <f>IF(F35="","",INDEX(SCHRS!$A$1:$J$913,MATCH(F35,SCHRS!$B$1:$B$913,0),$E$1+5))</f>
        <v>1</v>
      </c>
      <c r="N35" s="33">
        <f>IF(F35="","",IF(H35="",1,INDEX(Adjustment!$A$1:$H$99,MATCH(H35,Adjustment!$B$1:$B$99,0),$E$1+3))*IF(I35="",1,INDEX(Adjustment!$A$1:$H$99,MATCH(I35,Adjustment!$B$1:$B$99,0),$E$1+3))*IF(J35="",1,INDEX(Adjustment!$A$1:$H$99,MATCH(J35,Adjustment!$B$1:$B$99,0),$E$1+3)))</f>
        <v>1</v>
      </c>
      <c r="O35" s="33">
        <f t="shared" si="2"/>
        <v>1</v>
      </c>
      <c r="P35" s="58">
        <v>0</v>
      </c>
      <c r="Q35" s="47">
        <v>1</v>
      </c>
      <c r="R35" s="47">
        <v>1</v>
      </c>
      <c r="S35" s="42">
        <f t="shared" si="3"/>
        <v>1.0166666666666666</v>
      </c>
      <c r="T35" s="42">
        <f t="shared" si="4"/>
        <v>1.0166666666666666</v>
      </c>
    </row>
    <row r="36" spans="1:20" s="27" customFormat="1" ht="12.75">
      <c r="A36" s="62">
        <v>0</v>
      </c>
      <c r="B36" s="34">
        <v>0</v>
      </c>
      <c r="C36" s="63" t="s">
        <v>227</v>
      </c>
      <c r="D36" s="63" t="s">
        <v>170</v>
      </c>
      <c r="E36" s="63">
        <v>1002</v>
      </c>
      <c r="F36" s="63" t="s">
        <v>16</v>
      </c>
      <c r="G36" s="31">
        <v>385</v>
      </c>
      <c r="J36" s="27" t="str">
        <f t="shared" si="0"/>
        <v>H1</v>
      </c>
      <c r="K36" s="27">
        <f>IF(F36="","",INDEX(SCHRS!$A$1:J$913,MATCH(F36,SCHRS!$B$1:$B$913,0),3))</f>
        <v>330</v>
      </c>
      <c r="L36" s="32">
        <f t="shared" si="1"/>
        <v>116.66666666666667</v>
      </c>
      <c r="M36" s="33">
        <f>IF(F36="","",INDEX(SCHRS!$A$1:$J$913,MATCH(F36,SCHRS!$B$1:$B$913,0),$E$1+5))</f>
        <v>1</v>
      </c>
      <c r="N36" s="33">
        <f>IF(F36="","",IF(H36="",1,INDEX(Adjustment!$A$1:$H$99,MATCH(H36,Adjustment!$B$1:$B$99,0),$E$1+3))*IF(I36="",1,INDEX(Adjustment!$A$1:$H$99,MATCH(I36,Adjustment!$B$1:$B$99,0),$E$1+3))*IF(J36="",1,INDEX(Adjustment!$A$1:$H$99,MATCH(J36,Adjustment!$B$1:$B$99,0),$E$1+3)))</f>
        <v>1</v>
      </c>
      <c r="O36" s="33">
        <f t="shared" si="2"/>
        <v>1</v>
      </c>
      <c r="P36" s="58">
        <v>0</v>
      </c>
      <c r="Q36" s="47">
        <v>1</v>
      </c>
      <c r="R36" s="47">
        <v>1</v>
      </c>
      <c r="S36" s="42">
        <f t="shared" si="3"/>
        <v>1.0166666666666666</v>
      </c>
      <c r="T36" s="42">
        <f t="shared" si="4"/>
        <v>1.0166666666666666</v>
      </c>
    </row>
    <row r="37" spans="1:20" s="27" customFormat="1" ht="12.75">
      <c r="A37" s="62">
        <v>0</v>
      </c>
      <c r="B37" s="34">
        <v>0</v>
      </c>
      <c r="C37" s="63" t="s">
        <v>251</v>
      </c>
      <c r="D37" s="63"/>
      <c r="E37" s="63"/>
      <c r="F37" s="63" t="s">
        <v>31</v>
      </c>
      <c r="G37" s="31"/>
      <c r="J37" s="27">
        <f t="shared" si="0"/>
      </c>
      <c r="K37" s="27" t="str">
        <f>IF(F37="","",INDEX(SCHRS!$A$1:J$913,MATCH(F37,SCHRS!$B$1:$B$913,0),3))</f>
        <v>nl</v>
      </c>
      <c r="L37" s="32">
        <f t="shared" si="1"/>
        <v>100</v>
      </c>
      <c r="M37" s="33">
        <f>IF(F37="","",INDEX(SCHRS!$A$1:$J$913,MATCH(F37,SCHRS!$B$1:$B$913,0),$E$1+5))</f>
        <v>1.505</v>
      </c>
      <c r="N37" s="33">
        <f>IF(F37="","",IF(H37="",1,INDEX(Adjustment!$A$1:$H$99,MATCH(H37,Adjustment!$B$1:$B$99,0),$E$1+3))*IF(I37="",1,INDEX(Adjustment!$A$1:$H$99,MATCH(I37,Adjustment!$B$1:$B$99,0),$E$1+3))*IF(J37="",1,INDEX(Adjustment!$A$1:$H$99,MATCH(J37,Adjustment!$B$1:$B$99,0),$E$1+3)))</f>
        <v>1</v>
      </c>
      <c r="O37" s="33">
        <f t="shared" si="2"/>
        <v>1.505</v>
      </c>
      <c r="P37" s="58">
        <v>0</v>
      </c>
      <c r="Q37" s="47">
        <v>1</v>
      </c>
      <c r="R37" s="47">
        <v>1</v>
      </c>
      <c r="S37" s="42">
        <f t="shared" si="3"/>
        <v>1.0166666666666666</v>
      </c>
      <c r="T37" s="42">
        <f t="shared" si="4"/>
        <v>0.6755260243632337</v>
      </c>
    </row>
    <row r="38" spans="1:20" s="27" customFormat="1" ht="12.75">
      <c r="A38" s="62">
        <v>0</v>
      </c>
      <c r="B38" s="34">
        <v>0</v>
      </c>
      <c r="C38" s="63" t="s">
        <v>249</v>
      </c>
      <c r="D38" s="63"/>
      <c r="E38" s="63" t="s">
        <v>250</v>
      </c>
      <c r="F38" s="63" t="s">
        <v>31</v>
      </c>
      <c r="G38" s="31"/>
      <c r="J38" s="27">
        <f t="shared" si="0"/>
      </c>
      <c r="K38" s="27" t="str">
        <f>IF(F38="","",INDEX(SCHRS!$A$1:J$913,MATCH(F38,SCHRS!$B$1:$B$913,0),3))</f>
        <v>nl</v>
      </c>
      <c r="L38" s="32">
        <f t="shared" si="1"/>
        <v>100</v>
      </c>
      <c r="M38" s="33">
        <f>IF(F38="","",INDEX(SCHRS!$A$1:$J$913,MATCH(F38,SCHRS!$B$1:$B$913,0),$E$1+5))</f>
        <v>1.505</v>
      </c>
      <c r="N38" s="33">
        <f>IF(F38="","",IF(H38="",1,INDEX(Adjustment!$A$1:$H$99,MATCH(H38,Adjustment!$B$1:$B$99,0),$E$1+3))*IF(I38="",1,INDEX(Adjustment!$A$1:$H$99,MATCH(I38,Adjustment!$B$1:$B$99,0),$E$1+3))*IF(J38="",1,INDEX(Adjustment!$A$1:$H$99,MATCH(J38,Adjustment!$B$1:$B$99,0),$E$1+3)))</f>
        <v>1</v>
      </c>
      <c r="O38" s="33">
        <f t="shared" si="2"/>
        <v>1.505</v>
      </c>
      <c r="P38" s="58">
        <v>0</v>
      </c>
      <c r="Q38" s="47">
        <v>1</v>
      </c>
      <c r="R38" s="47">
        <v>1</v>
      </c>
      <c r="S38" s="42">
        <f t="shared" si="3"/>
        <v>1.0166666666666666</v>
      </c>
      <c r="T38" s="42">
        <f t="shared" si="4"/>
        <v>0.6755260243632337</v>
      </c>
    </row>
    <row r="39" spans="1:20" s="27" customFormat="1" ht="12.75">
      <c r="A39" s="62">
        <v>0</v>
      </c>
      <c r="B39" s="34">
        <v>0</v>
      </c>
      <c r="C39" s="60" t="s">
        <v>168</v>
      </c>
      <c r="D39" s="63" t="s">
        <v>265</v>
      </c>
      <c r="E39" s="65">
        <v>65915</v>
      </c>
      <c r="F39" s="63" t="s">
        <v>21</v>
      </c>
      <c r="G39" s="31">
        <v>325</v>
      </c>
      <c r="J39" s="27" t="str">
        <f t="shared" si="0"/>
        <v>H1</v>
      </c>
      <c r="K39" s="27">
        <f>IF(F39="","",INDEX(SCHRS!$A$1:J$913,MATCH(F39,SCHRS!$B$1:$B$913,0),3))</f>
        <v>285</v>
      </c>
      <c r="L39" s="32">
        <f t="shared" si="1"/>
        <v>114.03508771929825</v>
      </c>
      <c r="M39" s="33">
        <f>IF(F39="","",INDEX(SCHRS!$A$1:$J$913,MATCH(F39,SCHRS!$B$1:$B$913,0),$E$1+5))</f>
        <v>1.191</v>
      </c>
      <c r="N39" s="33">
        <f>IF(F39="","",IF(H39="",1,INDEX(Adjustment!$A$1:$H$99,MATCH(H39,Adjustment!$B$1:$B$99,0),$E$1+3))*IF(I39="",1,INDEX(Adjustment!$A$1:$H$99,MATCH(I39,Adjustment!$B$1:$B$99,0),$E$1+3))*IF(J39="",1,INDEX(Adjustment!$A$1:$H$99,MATCH(J39,Adjustment!$B$1:$B$99,0),$E$1+3)))</f>
        <v>1</v>
      </c>
      <c r="O39" s="33">
        <f t="shared" si="2"/>
        <v>1.191</v>
      </c>
      <c r="P39" s="58">
        <v>0</v>
      </c>
      <c r="Q39" s="47">
        <v>1</v>
      </c>
      <c r="R39" s="47">
        <v>1</v>
      </c>
      <c r="S39" s="42">
        <f t="shared" si="3"/>
        <v>1.0166666666666666</v>
      </c>
      <c r="T39" s="42">
        <f t="shared" si="4"/>
        <v>0.8536244052616848</v>
      </c>
    </row>
    <row r="40" spans="1:20" s="27" customFormat="1" ht="12.75">
      <c r="A40" s="62">
        <v>0</v>
      </c>
      <c r="B40" s="34">
        <v>0</v>
      </c>
      <c r="C40" s="63" t="s">
        <v>168</v>
      </c>
      <c r="D40" s="63"/>
      <c r="E40" s="63"/>
      <c r="F40" s="63" t="s">
        <v>31</v>
      </c>
      <c r="G40" s="31"/>
      <c r="J40" s="27">
        <f t="shared" si="0"/>
      </c>
      <c r="K40" s="27" t="str">
        <f>IF(F40="","",INDEX(SCHRS!$A$1:J$913,MATCH(F40,SCHRS!$B$1:$B$913,0),3))</f>
        <v>nl</v>
      </c>
      <c r="L40" s="32">
        <f t="shared" si="1"/>
        <v>100</v>
      </c>
      <c r="M40" s="33">
        <f>IF(F40="","",INDEX(SCHRS!$A$1:$J$913,MATCH(F40,SCHRS!$B$1:$B$913,0),$E$1+5))</f>
        <v>1.505</v>
      </c>
      <c r="N40" s="33">
        <f>IF(F40="","",IF(H40="",1,INDEX(Adjustment!$A$1:$H$99,MATCH(H40,Adjustment!$B$1:$B$99,0),$E$1+3))*IF(I40="",1,INDEX(Adjustment!$A$1:$H$99,MATCH(I40,Adjustment!$B$1:$B$99,0),$E$1+3))*IF(J40="",1,INDEX(Adjustment!$A$1:$H$99,MATCH(J40,Adjustment!$B$1:$B$99,0),$E$1+3)))</f>
        <v>1</v>
      </c>
      <c r="O40" s="33">
        <f t="shared" si="2"/>
        <v>1.505</v>
      </c>
      <c r="P40" s="58">
        <v>0</v>
      </c>
      <c r="Q40" s="47">
        <v>1</v>
      </c>
      <c r="R40" s="47">
        <v>1</v>
      </c>
      <c r="S40" s="42">
        <f t="shared" si="3"/>
        <v>1.0166666666666666</v>
      </c>
      <c r="T40" s="42">
        <f t="shared" si="4"/>
        <v>0.6755260243632337</v>
      </c>
    </row>
    <row r="41" spans="1:20" s="27" customFormat="1" ht="12.75">
      <c r="A41" s="62">
        <v>0</v>
      </c>
      <c r="B41" s="34">
        <v>0</v>
      </c>
      <c r="C41" s="63" t="s">
        <v>278</v>
      </c>
      <c r="D41" s="63" t="s">
        <v>279</v>
      </c>
      <c r="E41" s="63">
        <v>112320</v>
      </c>
      <c r="F41" s="63" t="s">
        <v>21</v>
      </c>
      <c r="G41" s="31">
        <v>295</v>
      </c>
      <c r="J41" s="27">
        <f t="shared" si="0"/>
      </c>
      <c r="K41" s="27">
        <f>IF(F41="","",INDEX(SCHRS!$A$1:J$913,MATCH(F41,SCHRS!$B$1:$B$913,0),3))</f>
        <v>285</v>
      </c>
      <c r="L41" s="32">
        <f t="shared" si="1"/>
        <v>103.50877192982456</v>
      </c>
      <c r="M41" s="33">
        <f>IF(F41="","",INDEX(SCHRS!$A$1:$J$913,MATCH(F41,SCHRS!$B$1:$B$913,0),$E$1+5))</f>
        <v>1.191</v>
      </c>
      <c r="N41" s="33">
        <f>IF(F41="","",IF(H41="",1,INDEX(Adjustment!$A$1:$H$99,MATCH(H41,Adjustment!$B$1:$B$99,0),$E$1+3))*IF(I41="",1,INDEX(Adjustment!$A$1:$H$99,MATCH(I41,Adjustment!$B$1:$B$99,0),$E$1+3))*IF(J41="",1,INDEX(Adjustment!$A$1:$H$99,MATCH(J41,Adjustment!$B$1:$B$99,0),$E$1+3)))</f>
        <v>1</v>
      </c>
      <c r="O41" s="33">
        <f t="shared" si="2"/>
        <v>1.191</v>
      </c>
      <c r="P41" s="58">
        <v>0</v>
      </c>
      <c r="Q41" s="47">
        <v>1</v>
      </c>
      <c r="R41" s="47">
        <v>1</v>
      </c>
      <c r="S41" s="42">
        <f t="shared" si="3"/>
        <v>1.0166666666666666</v>
      </c>
      <c r="T41" s="42">
        <f t="shared" si="4"/>
        <v>0.8536244052616848</v>
      </c>
    </row>
    <row r="42" spans="1:20" s="69" customFormat="1" ht="12.75">
      <c r="A42" s="62">
        <v>0</v>
      </c>
      <c r="B42" s="34">
        <v>0</v>
      </c>
      <c r="C42" s="59" t="s">
        <v>262</v>
      </c>
      <c r="D42" s="59"/>
      <c r="E42" s="59">
        <v>346</v>
      </c>
      <c r="F42" s="59" t="s">
        <v>280</v>
      </c>
      <c r="G42" s="69">
        <v>240</v>
      </c>
      <c r="J42" s="27">
        <f t="shared" si="0"/>
      </c>
      <c r="K42" s="27" t="str">
        <f>IF(F42="","",INDEX(SCHRS!$A$1:J$913,MATCH(F42,SCHRS!$B$1:$B$913,0),3))</f>
        <v>nl</v>
      </c>
      <c r="L42" s="32">
        <f t="shared" si="1"/>
        <v>100</v>
      </c>
      <c r="M42" s="33">
        <f>IF(F42="","",INDEX(SCHRS!$A$1:$J$913,MATCH(F42,SCHRS!$B$1:$B$913,0),$E$1+5))</f>
        <v>0.981</v>
      </c>
      <c r="N42" s="33">
        <f>IF(F42="","",IF(H42="",1,INDEX(Adjustment!$A$1:$H$99,MATCH(H42,Adjustment!$B$1:$B$99,0),$E$1+3))*IF(I42="",1,INDEX(Adjustment!$A$1:$H$99,MATCH(I42,Adjustment!$B$1:$B$99,0),$E$1+3))*IF(J42="",1,INDEX(Adjustment!$A$1:$H$99,MATCH(J42,Adjustment!$B$1:$B$99,0),$E$1+3)))</f>
        <v>1</v>
      </c>
      <c r="O42" s="33">
        <f t="shared" si="2"/>
        <v>0.981</v>
      </c>
      <c r="P42" s="58">
        <v>0</v>
      </c>
      <c r="Q42" s="47">
        <v>1</v>
      </c>
      <c r="R42" s="47">
        <v>1</v>
      </c>
      <c r="S42" s="42">
        <f t="shared" si="3"/>
        <v>1.0166666666666666</v>
      </c>
      <c r="T42" s="42">
        <f t="shared" si="4"/>
        <v>1.036357458375807</v>
      </c>
    </row>
    <row r="43" spans="1:20" s="27" customFormat="1" ht="12.75">
      <c r="A43" s="62">
        <v>0</v>
      </c>
      <c r="B43" s="34">
        <v>0</v>
      </c>
      <c r="C43" s="59" t="s">
        <v>263</v>
      </c>
      <c r="D43" s="59"/>
      <c r="E43" s="59">
        <v>5827</v>
      </c>
      <c r="F43" s="59" t="s">
        <v>22</v>
      </c>
      <c r="G43" s="27">
        <v>165</v>
      </c>
      <c r="J43" s="27">
        <f t="shared" si="0"/>
      </c>
      <c r="K43" s="27">
        <f>IF(F43="","",INDEX(SCHRS!$A$1:J$913,MATCH(F43,SCHRS!$B$1:$B$913,0),3))</f>
        <v>160</v>
      </c>
      <c r="L43" s="32">
        <f t="shared" si="1"/>
        <v>103.125</v>
      </c>
      <c r="M43" s="33">
        <f>IF(F43="","",INDEX(SCHRS!$A$1:$J$913,MATCH(F43,SCHRS!$B$1:$B$913,0),$E$1+5))</f>
        <v>1.207</v>
      </c>
      <c r="N43" s="33">
        <f>IF(F43="","",IF(H43="",1,INDEX(Adjustment!$A$1:$H$99,MATCH(H43,Adjustment!$B$1:$B$99,0),$E$1+3))*IF(I43="",1,INDEX(Adjustment!$A$1:$H$99,MATCH(I43,Adjustment!$B$1:$B$99,0),$E$1+3))*IF(J43="",1,INDEX(Adjustment!$A$1:$H$99,MATCH(J43,Adjustment!$B$1:$B$99,0),$E$1+3)))</f>
        <v>1</v>
      </c>
      <c r="O43" s="33">
        <f t="shared" si="2"/>
        <v>1.207</v>
      </c>
      <c r="P43" s="58">
        <v>0</v>
      </c>
      <c r="Q43" s="47">
        <v>1</v>
      </c>
      <c r="R43" s="47">
        <v>1</v>
      </c>
      <c r="S43" s="42">
        <f t="shared" si="3"/>
        <v>1.0166666666666666</v>
      </c>
      <c r="T43" s="42">
        <f t="shared" si="4"/>
        <v>0.8423087544877105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 topLeftCell="A1">
      <selection activeCell="A1" sqref="A1"/>
    </sheetView>
  </sheetViews>
  <sheetFormatPr defaultColWidth="9.140625" defaultRowHeight="12.75"/>
  <cols>
    <col min="1" max="1" width="7.28125" style="71" bestFit="1" customWidth="1"/>
    <col min="2" max="2" width="5.421875" style="71" bestFit="1" customWidth="1"/>
    <col min="3" max="3" width="14.00390625" style="71" bestFit="1" customWidth="1"/>
    <col min="4" max="4" width="12.7109375" style="71" bestFit="1" customWidth="1"/>
    <col min="5" max="5" width="5.7109375" style="71" bestFit="1" customWidth="1"/>
    <col min="6" max="6" width="6.140625" style="71" bestFit="1" customWidth="1"/>
    <col min="7" max="10" width="6.7109375" style="71" bestFit="1" customWidth="1"/>
    <col min="11" max="11" width="6.28125" style="71" bestFit="1" customWidth="1"/>
    <col min="12" max="12" width="5.28125" style="79" bestFit="1" customWidth="1"/>
    <col min="13" max="13" width="4.28125" style="79" bestFit="1" customWidth="1"/>
    <col min="14" max="16384" width="8.7109375" style="71" customWidth="1"/>
  </cols>
  <sheetData>
    <row r="1" spans="1:13" ht="12.75">
      <c r="A1" s="22" t="s">
        <v>214</v>
      </c>
      <c r="B1" s="94" t="s">
        <v>177</v>
      </c>
      <c r="C1" s="94"/>
      <c r="D1" s="94"/>
      <c r="E1" s="94"/>
      <c r="F1" s="94"/>
      <c r="G1" s="94"/>
      <c r="H1" s="94"/>
      <c r="I1" s="94"/>
      <c r="J1" s="94"/>
      <c r="K1" s="94" t="s">
        <v>216</v>
      </c>
      <c r="L1" s="94"/>
      <c r="M1" s="94"/>
    </row>
    <row r="2" spans="1:13" ht="12.75">
      <c r="A2" s="22" t="s">
        <v>91</v>
      </c>
      <c r="B2" s="22" t="s">
        <v>178</v>
      </c>
      <c r="C2" s="22" t="s">
        <v>92</v>
      </c>
      <c r="D2" s="22" t="s">
        <v>93</v>
      </c>
      <c r="E2" s="22" t="s">
        <v>94</v>
      </c>
      <c r="F2" s="25" t="s">
        <v>5</v>
      </c>
      <c r="G2" s="25" t="s">
        <v>179</v>
      </c>
      <c r="H2" s="25" t="s">
        <v>180</v>
      </c>
      <c r="I2" s="25" t="s">
        <v>181</v>
      </c>
      <c r="J2" s="25" t="s">
        <v>182</v>
      </c>
      <c r="K2" s="25" t="s">
        <v>183</v>
      </c>
      <c r="L2" s="49" t="s">
        <v>184</v>
      </c>
      <c r="M2" s="49" t="s">
        <v>185</v>
      </c>
    </row>
    <row r="3" spans="1:13" ht="12.75">
      <c r="A3" s="27"/>
      <c r="B3" s="34"/>
      <c r="C3" s="29"/>
      <c r="D3" s="29"/>
      <c r="E3" s="30"/>
      <c r="F3" s="30"/>
      <c r="G3" s="34"/>
      <c r="H3" s="34"/>
      <c r="I3" s="34"/>
      <c r="J3" s="34"/>
      <c r="K3" s="40">
        <f aca="true" t="shared" si="0" ref="K3:K12">MAX(G3:J3)</f>
        <v>0</v>
      </c>
      <c r="L3" s="48">
        <f aca="true" t="shared" si="1" ref="L3:L12">SUM(G3:J3)</f>
        <v>0</v>
      </c>
      <c r="M3" s="48">
        <f aca="true" t="shared" si="2" ref="M3:M12">L3-K3</f>
        <v>0</v>
      </c>
    </row>
    <row r="4" spans="1:13" ht="12.75">
      <c r="A4" s="27"/>
      <c r="B4" s="34"/>
      <c r="C4" s="35"/>
      <c r="D4" s="35"/>
      <c r="E4" s="39"/>
      <c r="F4" s="37"/>
      <c r="G4" s="34"/>
      <c r="H4" s="34"/>
      <c r="I4" s="34"/>
      <c r="J4" s="34"/>
      <c r="K4" s="40">
        <f t="shared" si="0"/>
        <v>0</v>
      </c>
      <c r="L4" s="48">
        <f t="shared" si="1"/>
        <v>0</v>
      </c>
      <c r="M4" s="48">
        <f t="shared" si="2"/>
        <v>0</v>
      </c>
    </row>
    <row r="5" spans="1:13" ht="12.75">
      <c r="A5" s="27"/>
      <c r="B5" s="34"/>
      <c r="C5" s="29"/>
      <c r="D5" s="29"/>
      <c r="E5" s="30"/>
      <c r="F5" s="30"/>
      <c r="G5" s="34"/>
      <c r="H5" s="34"/>
      <c r="I5" s="34"/>
      <c r="J5" s="34"/>
      <c r="K5" s="40">
        <f t="shared" si="0"/>
        <v>0</v>
      </c>
      <c r="L5" s="48">
        <f t="shared" si="1"/>
        <v>0</v>
      </c>
      <c r="M5" s="48">
        <f t="shared" si="2"/>
        <v>0</v>
      </c>
    </row>
    <row r="6" spans="1:13" ht="12.75">
      <c r="A6" s="27"/>
      <c r="B6" s="34"/>
      <c r="C6" s="29"/>
      <c r="D6" s="29"/>
      <c r="E6" s="30"/>
      <c r="F6" s="30"/>
      <c r="G6" s="34"/>
      <c r="H6" s="34"/>
      <c r="I6" s="34"/>
      <c r="J6" s="34"/>
      <c r="K6" s="40">
        <f t="shared" si="0"/>
        <v>0</v>
      </c>
      <c r="L6" s="48">
        <f t="shared" si="1"/>
        <v>0</v>
      </c>
      <c r="M6" s="48">
        <f t="shared" si="2"/>
        <v>0</v>
      </c>
    </row>
    <row r="7" spans="1:13" ht="12.75">
      <c r="A7" s="27"/>
      <c r="B7" s="34"/>
      <c r="C7" s="29"/>
      <c r="D7" s="29"/>
      <c r="E7" s="30"/>
      <c r="F7" s="30"/>
      <c r="G7" s="34"/>
      <c r="H7" s="34"/>
      <c r="I7" s="34"/>
      <c r="J7" s="34"/>
      <c r="K7" s="40">
        <f t="shared" si="0"/>
        <v>0</v>
      </c>
      <c r="L7" s="48">
        <f t="shared" si="1"/>
        <v>0</v>
      </c>
      <c r="M7" s="48">
        <f t="shared" si="2"/>
        <v>0</v>
      </c>
    </row>
    <row r="8" spans="1:13" ht="12.75">
      <c r="A8" s="27"/>
      <c r="B8" s="34"/>
      <c r="C8" s="29"/>
      <c r="D8" s="29"/>
      <c r="E8" s="30"/>
      <c r="F8" s="30"/>
      <c r="G8" s="34"/>
      <c r="H8" s="34"/>
      <c r="I8" s="34"/>
      <c r="J8" s="34"/>
      <c r="K8" s="40">
        <f>MAX(G8:J8)</f>
        <v>0</v>
      </c>
      <c r="L8" s="48">
        <f>SUM(G8:J8)</f>
        <v>0</v>
      </c>
      <c r="M8" s="48">
        <f>L8-K8</f>
        <v>0</v>
      </c>
    </row>
    <row r="9" spans="1:13" ht="12.75">
      <c r="A9" s="27"/>
      <c r="B9" s="34"/>
      <c r="C9" s="35"/>
      <c r="D9" s="35"/>
      <c r="E9" s="36"/>
      <c r="F9" s="37"/>
      <c r="G9" s="34"/>
      <c r="H9" s="34"/>
      <c r="I9" s="34"/>
      <c r="J9" s="34"/>
      <c r="K9" s="40">
        <f t="shared" si="0"/>
        <v>0</v>
      </c>
      <c r="L9" s="48">
        <f t="shared" si="1"/>
        <v>0</v>
      </c>
      <c r="M9" s="48">
        <f t="shared" si="2"/>
        <v>0</v>
      </c>
    </row>
    <row r="10" spans="1:13" ht="12.75">
      <c r="A10" s="27"/>
      <c r="B10" s="34"/>
      <c r="C10" s="29"/>
      <c r="D10" s="29"/>
      <c r="E10" s="30"/>
      <c r="F10" s="30"/>
      <c r="G10" s="34"/>
      <c r="H10" s="34"/>
      <c r="I10" s="34"/>
      <c r="J10" s="34"/>
      <c r="K10" s="40">
        <f t="shared" si="0"/>
        <v>0</v>
      </c>
      <c r="L10" s="48">
        <f t="shared" si="1"/>
        <v>0</v>
      </c>
      <c r="M10" s="48">
        <f t="shared" si="2"/>
        <v>0</v>
      </c>
    </row>
    <row r="11" spans="1:13" ht="12.75">
      <c r="A11" s="27"/>
      <c r="B11" s="34"/>
      <c r="C11" s="29"/>
      <c r="D11" s="29"/>
      <c r="E11" s="30"/>
      <c r="F11" s="30"/>
      <c r="G11" s="34"/>
      <c r="H11" s="34"/>
      <c r="I11" s="34"/>
      <c r="J11" s="34"/>
      <c r="K11" s="40">
        <f t="shared" si="0"/>
        <v>0</v>
      </c>
      <c r="L11" s="48">
        <f t="shared" si="1"/>
        <v>0</v>
      </c>
      <c r="M11" s="48">
        <f t="shared" si="2"/>
        <v>0</v>
      </c>
    </row>
    <row r="12" spans="1:13" ht="12.75">
      <c r="A12" s="27"/>
      <c r="B12" s="34"/>
      <c r="C12" s="29"/>
      <c r="D12" s="29"/>
      <c r="E12" s="30"/>
      <c r="F12" s="30"/>
      <c r="G12" s="34"/>
      <c r="H12" s="34"/>
      <c r="I12" s="34"/>
      <c r="J12" s="34"/>
      <c r="K12" s="40">
        <f t="shared" si="0"/>
        <v>0</v>
      </c>
      <c r="L12" s="48">
        <f t="shared" si="1"/>
        <v>0</v>
      </c>
      <c r="M12" s="48">
        <f t="shared" si="2"/>
        <v>0</v>
      </c>
    </row>
    <row r="13" spans="1:13" ht="12.75">
      <c r="A13" s="27"/>
      <c r="B13" s="34"/>
      <c r="C13" s="29"/>
      <c r="D13" s="29"/>
      <c r="E13" s="30"/>
      <c r="F13" s="30"/>
      <c r="G13" s="34"/>
      <c r="H13" s="34"/>
      <c r="I13" s="34"/>
      <c r="J13" s="34"/>
      <c r="K13" s="40">
        <f>MAX(G13:J13)</f>
        <v>0</v>
      </c>
      <c r="L13" s="48">
        <f>SUM(G13:J13)</f>
        <v>0</v>
      </c>
      <c r="M13" s="48">
        <f>L13-K13</f>
        <v>0</v>
      </c>
    </row>
    <row r="14" spans="1:13" ht="12.75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40">
        <f aca="true" t="shared" si="3" ref="K14:K22">MAX(G14:J14)</f>
        <v>0</v>
      </c>
      <c r="L14" s="48">
        <f aca="true" t="shared" si="4" ref="L14:L22">SUM(G14:J14)</f>
        <v>0</v>
      </c>
      <c r="M14" s="48">
        <f aca="true" t="shared" si="5" ref="M14:M22">L14-K14</f>
        <v>0</v>
      </c>
    </row>
    <row r="15" spans="1:13" ht="12.75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40">
        <f t="shared" si="3"/>
        <v>0</v>
      </c>
      <c r="L15" s="48">
        <f t="shared" si="4"/>
        <v>0</v>
      </c>
      <c r="M15" s="48">
        <f t="shared" si="5"/>
        <v>0</v>
      </c>
    </row>
    <row r="16" spans="1:13" ht="12.75">
      <c r="A16" s="23"/>
      <c r="B16" s="27"/>
      <c r="C16" s="27"/>
      <c r="D16" s="27"/>
      <c r="E16" s="27"/>
      <c r="F16" s="27"/>
      <c r="G16" s="27"/>
      <c r="H16" s="27"/>
      <c r="I16" s="27"/>
      <c r="J16" s="27"/>
      <c r="K16" s="40">
        <f t="shared" si="3"/>
        <v>0</v>
      </c>
      <c r="L16" s="48">
        <f t="shared" si="4"/>
        <v>0</v>
      </c>
      <c r="M16" s="48">
        <f t="shared" si="5"/>
        <v>0</v>
      </c>
    </row>
    <row r="17" spans="1:13" ht="12.75">
      <c r="A17" s="23"/>
      <c r="B17" s="27"/>
      <c r="C17" s="27"/>
      <c r="D17" s="27"/>
      <c r="E17" s="27"/>
      <c r="F17" s="27"/>
      <c r="G17" s="27"/>
      <c r="H17" s="27"/>
      <c r="I17" s="27"/>
      <c r="J17" s="27"/>
      <c r="K17" s="40">
        <f t="shared" si="3"/>
        <v>0</v>
      </c>
      <c r="L17" s="48">
        <f t="shared" si="4"/>
        <v>0</v>
      </c>
      <c r="M17" s="48">
        <f t="shared" si="5"/>
        <v>0</v>
      </c>
    </row>
    <row r="18" spans="1:13" ht="12.75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40">
        <f t="shared" si="3"/>
        <v>0</v>
      </c>
      <c r="L18" s="48">
        <f t="shared" si="4"/>
        <v>0</v>
      </c>
      <c r="M18" s="48">
        <f t="shared" si="5"/>
        <v>0</v>
      </c>
    </row>
    <row r="19" spans="1:13" ht="12.75">
      <c r="A19" s="23"/>
      <c r="B19" s="27"/>
      <c r="C19" s="27"/>
      <c r="D19" s="27"/>
      <c r="E19" s="27"/>
      <c r="F19" s="27"/>
      <c r="G19" s="27"/>
      <c r="H19" s="27"/>
      <c r="I19" s="27"/>
      <c r="J19" s="27"/>
      <c r="K19" s="40">
        <f t="shared" si="3"/>
        <v>0</v>
      </c>
      <c r="L19" s="48">
        <f t="shared" si="4"/>
        <v>0</v>
      </c>
      <c r="M19" s="48">
        <f t="shared" si="5"/>
        <v>0</v>
      </c>
    </row>
    <row r="20" spans="1:13" ht="12.75">
      <c r="A20" s="23"/>
      <c r="B20" s="27"/>
      <c r="C20" s="27"/>
      <c r="D20" s="27"/>
      <c r="E20" s="27"/>
      <c r="F20" s="27"/>
      <c r="G20" s="27"/>
      <c r="H20" s="27"/>
      <c r="I20" s="27"/>
      <c r="J20" s="27"/>
      <c r="K20" s="40">
        <f t="shared" si="3"/>
        <v>0</v>
      </c>
      <c r="L20" s="48">
        <f t="shared" si="4"/>
        <v>0</v>
      </c>
      <c r="M20" s="48">
        <f t="shared" si="5"/>
        <v>0</v>
      </c>
    </row>
    <row r="21" spans="1:13" ht="12.75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40">
        <f t="shared" si="3"/>
        <v>0</v>
      </c>
      <c r="L21" s="48">
        <f t="shared" si="4"/>
        <v>0</v>
      </c>
      <c r="M21" s="48">
        <f t="shared" si="5"/>
        <v>0</v>
      </c>
    </row>
    <row r="22" spans="1:13" ht="12.75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40">
        <f t="shared" si="3"/>
        <v>0</v>
      </c>
      <c r="L22" s="48">
        <f t="shared" si="4"/>
        <v>0</v>
      </c>
      <c r="M22" s="48">
        <f t="shared" si="5"/>
        <v>0</v>
      </c>
    </row>
    <row r="23" ht="12.75">
      <c r="A23" s="78"/>
    </row>
    <row r="24" ht="12.75">
      <c r="A24" s="78"/>
    </row>
    <row r="25" ht="12.75">
      <c r="A25" s="78"/>
    </row>
    <row r="26" ht="12.75">
      <c r="A26" s="78"/>
    </row>
    <row r="27" ht="12.75">
      <c r="A27" s="78"/>
    </row>
    <row r="28" ht="12.75">
      <c r="A28" s="78"/>
    </row>
    <row r="29" ht="12.75">
      <c r="A29" s="78"/>
    </row>
    <row r="30" ht="12.75">
      <c r="A30" s="78"/>
    </row>
    <row r="31" ht="12.75">
      <c r="A31" s="78"/>
    </row>
    <row r="32" ht="12.75">
      <c r="A32" s="78"/>
    </row>
    <row r="33" ht="12.75">
      <c r="A33" s="78"/>
    </row>
    <row r="34" ht="12.75">
      <c r="A34" s="78"/>
    </row>
    <row r="35" ht="12.75">
      <c r="A35" s="78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2.7109375" style="21" bestFit="1" customWidth="1"/>
    <col min="6" max="6" width="2.7109375" style="0" bestFit="1" customWidth="1"/>
  </cols>
  <sheetData>
    <row r="1" spans="1:6" ht="12.75">
      <c r="A1" s="10" t="s">
        <v>204</v>
      </c>
      <c r="D1" s="21">
        <v>1</v>
      </c>
      <c r="F1">
        <v>1</v>
      </c>
    </row>
    <row r="2" spans="1:6" ht="12.75">
      <c r="A2" t="s">
        <v>162</v>
      </c>
      <c r="D2" s="21">
        <v>2</v>
      </c>
      <c r="F2">
        <f aca="true" t="shared" si="0" ref="F2:F33">F1+1</f>
        <v>2</v>
      </c>
    </row>
    <row r="3" spans="1:6" ht="12.75">
      <c r="A3" t="s">
        <v>163</v>
      </c>
      <c r="D3" s="21">
        <v>3</v>
      </c>
      <c r="F3">
        <f t="shared" si="0"/>
        <v>3</v>
      </c>
    </row>
    <row r="4" spans="1:6" ht="12.75">
      <c r="A4" t="s">
        <v>171</v>
      </c>
      <c r="D4" s="21">
        <v>4</v>
      </c>
      <c r="F4">
        <f t="shared" si="0"/>
        <v>4</v>
      </c>
    </row>
    <row r="5" spans="1:6" ht="12.75">
      <c r="A5" t="s">
        <v>201</v>
      </c>
      <c r="D5" s="21">
        <v>5</v>
      </c>
      <c r="F5">
        <f t="shared" si="0"/>
        <v>5</v>
      </c>
    </row>
    <row r="6" spans="4:6" ht="12.75">
      <c r="D6" s="21">
        <v>6</v>
      </c>
      <c r="F6">
        <f t="shared" si="0"/>
        <v>6</v>
      </c>
    </row>
    <row r="7" spans="4:6" ht="12.75">
      <c r="D7" s="21">
        <v>7</v>
      </c>
      <c r="F7">
        <f t="shared" si="0"/>
        <v>7</v>
      </c>
    </row>
    <row r="8" spans="1:6" ht="12.75">
      <c r="A8" s="10" t="s">
        <v>203</v>
      </c>
      <c r="D8" s="21">
        <v>8</v>
      </c>
      <c r="F8">
        <f t="shared" si="0"/>
        <v>8</v>
      </c>
    </row>
    <row r="9" spans="1:6" ht="12.75">
      <c r="A9" t="s">
        <v>202</v>
      </c>
      <c r="D9" s="21">
        <v>9</v>
      </c>
      <c r="F9">
        <f t="shared" si="0"/>
        <v>9</v>
      </c>
    </row>
    <row r="10" spans="1:6" ht="12.75">
      <c r="A10" t="s">
        <v>176</v>
      </c>
      <c r="D10" s="21">
        <v>10</v>
      </c>
      <c r="F10">
        <f t="shared" si="0"/>
        <v>10</v>
      </c>
    </row>
    <row r="11" spans="1:6" ht="12.75">
      <c r="A11" s="10"/>
      <c r="D11" s="21">
        <v>11</v>
      </c>
      <c r="F11">
        <f t="shared" si="0"/>
        <v>11</v>
      </c>
    </row>
    <row r="12" spans="1:6" ht="12.75">
      <c r="A12" t="s">
        <v>172</v>
      </c>
      <c r="D12" s="21">
        <v>12</v>
      </c>
      <c r="F12">
        <f t="shared" si="0"/>
        <v>12</v>
      </c>
    </row>
    <row r="13" spans="1:6" ht="12.75">
      <c r="A13" s="20" t="s">
        <v>173</v>
      </c>
      <c r="D13" s="21">
        <v>13</v>
      </c>
      <c r="F13">
        <f t="shared" si="0"/>
        <v>13</v>
      </c>
    </row>
    <row r="14" spans="1:6" ht="12.75">
      <c r="A14" t="s">
        <v>174</v>
      </c>
      <c r="D14" s="21">
        <v>14</v>
      </c>
      <c r="F14">
        <f t="shared" si="0"/>
        <v>14</v>
      </c>
    </row>
    <row r="15" spans="1:6" ht="12.75">
      <c r="A15" t="s">
        <v>175</v>
      </c>
      <c r="D15" s="21">
        <v>15</v>
      </c>
      <c r="F15">
        <f t="shared" si="0"/>
        <v>15</v>
      </c>
    </row>
    <row r="16" spans="1:6" ht="12.75">
      <c r="A16" t="s">
        <v>205</v>
      </c>
      <c r="D16" s="21">
        <v>16</v>
      </c>
      <c r="F16">
        <f t="shared" si="0"/>
        <v>16</v>
      </c>
    </row>
    <row r="17" spans="1:6" ht="12.75">
      <c r="A17" t="s">
        <v>206</v>
      </c>
      <c r="D17" s="21">
        <v>17</v>
      </c>
      <c r="F17">
        <f t="shared" si="0"/>
        <v>17</v>
      </c>
    </row>
    <row r="18" spans="4:6" ht="12.75">
      <c r="D18" s="21">
        <v>18</v>
      </c>
      <c r="F18">
        <f t="shared" si="0"/>
        <v>18</v>
      </c>
    </row>
    <row r="19" spans="4:6" ht="12.75">
      <c r="D19" s="21">
        <v>19</v>
      </c>
      <c r="F19">
        <f t="shared" si="0"/>
        <v>19</v>
      </c>
    </row>
    <row r="20" spans="1:6" ht="12.75">
      <c r="A20" s="10" t="s">
        <v>177</v>
      </c>
      <c r="D20" s="21">
        <v>20</v>
      </c>
      <c r="F20">
        <f t="shared" si="0"/>
        <v>20</v>
      </c>
    </row>
    <row r="21" spans="1:6" ht="12.75">
      <c r="A21" t="s">
        <v>207</v>
      </c>
      <c r="D21" s="21">
        <v>21</v>
      </c>
      <c r="F21">
        <f t="shared" si="0"/>
        <v>21</v>
      </c>
    </row>
    <row r="22" spans="1:6" ht="12.75">
      <c r="A22" t="s">
        <v>208</v>
      </c>
      <c r="D22" s="21">
        <v>22</v>
      </c>
      <c r="F22">
        <f t="shared" si="0"/>
        <v>22</v>
      </c>
    </row>
    <row r="23" spans="1:6" ht="12.75">
      <c r="A23" t="s">
        <v>218</v>
      </c>
      <c r="D23" s="21">
        <v>23</v>
      </c>
      <c r="F23">
        <f t="shared" si="0"/>
        <v>23</v>
      </c>
    </row>
    <row r="24" spans="1:6" ht="12.75">
      <c r="A24" t="s">
        <v>219</v>
      </c>
      <c r="D24" s="21">
        <v>24</v>
      </c>
      <c r="F24">
        <f t="shared" si="0"/>
        <v>24</v>
      </c>
    </row>
    <row r="25" spans="4:6" ht="12.75">
      <c r="D25" s="21">
        <v>25</v>
      </c>
      <c r="F25">
        <f t="shared" si="0"/>
        <v>25</v>
      </c>
    </row>
    <row r="26" spans="1:6" ht="12.75">
      <c r="A26" s="10" t="s">
        <v>199</v>
      </c>
      <c r="D26" s="21">
        <v>26</v>
      </c>
      <c r="F26">
        <f t="shared" si="0"/>
        <v>26</v>
      </c>
    </row>
    <row r="27" spans="1:6" ht="12.75">
      <c r="A27" t="s">
        <v>188</v>
      </c>
      <c r="D27" s="21">
        <v>27</v>
      </c>
      <c r="F27">
        <f t="shared" si="0"/>
        <v>27</v>
      </c>
    </row>
    <row r="28" spans="4:6" ht="12.75">
      <c r="D28" s="21">
        <v>28</v>
      </c>
      <c r="F28">
        <f t="shared" si="0"/>
        <v>28</v>
      </c>
    </row>
    <row r="29" spans="1:6" ht="12.75">
      <c r="A29" t="s">
        <v>189</v>
      </c>
      <c r="D29" s="21">
        <v>29</v>
      </c>
      <c r="F29">
        <f t="shared" si="0"/>
        <v>29</v>
      </c>
    </row>
    <row r="30" spans="1:6" ht="12.75">
      <c r="A30" t="s">
        <v>176</v>
      </c>
      <c r="D30" s="21">
        <v>30</v>
      </c>
      <c r="F30">
        <f t="shared" si="0"/>
        <v>30</v>
      </c>
    </row>
    <row r="31" spans="1:6" ht="12.75">
      <c r="A31" t="s">
        <v>190</v>
      </c>
      <c r="D31" s="21">
        <v>31</v>
      </c>
      <c r="F31">
        <f t="shared" si="0"/>
        <v>31</v>
      </c>
    </row>
    <row r="32" spans="4:6" ht="12.75">
      <c r="D32" s="21">
        <v>32</v>
      </c>
      <c r="F32">
        <f t="shared" si="0"/>
        <v>32</v>
      </c>
    </row>
    <row r="33" spans="4:6" ht="12.75">
      <c r="D33" s="21">
        <v>33</v>
      </c>
      <c r="F33">
        <f t="shared" si="0"/>
        <v>33</v>
      </c>
    </row>
    <row r="34" spans="1:6" ht="12.75">
      <c r="A34" t="s">
        <v>191</v>
      </c>
      <c r="D34" s="21">
        <v>34</v>
      </c>
      <c r="F34">
        <f aca="true" t="shared" si="1" ref="F34:F50">F33+1</f>
        <v>34</v>
      </c>
    </row>
    <row r="35" spans="4:6" ht="12.75">
      <c r="D35" s="21">
        <v>35</v>
      </c>
      <c r="F35">
        <f t="shared" si="1"/>
        <v>35</v>
      </c>
    </row>
    <row r="36" spans="1:6" ht="12.75">
      <c r="A36" t="s">
        <v>198</v>
      </c>
      <c r="D36" s="21">
        <v>36</v>
      </c>
      <c r="F36">
        <f t="shared" si="1"/>
        <v>36</v>
      </c>
    </row>
    <row r="37" spans="1:6" ht="12.75">
      <c r="A37" t="s">
        <v>192</v>
      </c>
      <c r="D37" s="21">
        <v>37</v>
      </c>
      <c r="F37">
        <f t="shared" si="1"/>
        <v>37</v>
      </c>
    </row>
    <row r="38" spans="1:6" ht="12.75">
      <c r="A38" t="s">
        <v>193</v>
      </c>
      <c r="D38" s="21">
        <v>38</v>
      </c>
      <c r="F38">
        <f t="shared" si="1"/>
        <v>38</v>
      </c>
    </row>
    <row r="39" spans="1:6" ht="12.75">
      <c r="A39" t="s">
        <v>194</v>
      </c>
      <c r="D39" s="21">
        <v>39</v>
      </c>
      <c r="F39">
        <f t="shared" si="1"/>
        <v>39</v>
      </c>
    </row>
    <row r="40" spans="4:6" ht="12.75">
      <c r="D40" s="21">
        <v>40</v>
      </c>
      <c r="F40">
        <f t="shared" si="1"/>
        <v>40</v>
      </c>
    </row>
    <row r="41" spans="1:6" ht="12.75">
      <c r="A41" t="s">
        <v>195</v>
      </c>
      <c r="D41" s="21">
        <v>41</v>
      </c>
      <c r="F41">
        <f t="shared" si="1"/>
        <v>41</v>
      </c>
    </row>
    <row r="42" spans="4:6" ht="12.75">
      <c r="D42" s="21">
        <v>42</v>
      </c>
      <c r="F42">
        <f t="shared" si="1"/>
        <v>42</v>
      </c>
    </row>
    <row r="43" spans="1:6" ht="12.75">
      <c r="A43" t="s">
        <v>196</v>
      </c>
      <c r="D43" s="21">
        <v>43</v>
      </c>
      <c r="F43">
        <f t="shared" si="1"/>
        <v>43</v>
      </c>
    </row>
    <row r="44" spans="4:6" ht="12.75">
      <c r="D44" s="21">
        <v>44</v>
      </c>
      <c r="F44">
        <f t="shared" si="1"/>
        <v>44</v>
      </c>
    </row>
    <row r="45" spans="1:6" ht="12.75">
      <c r="A45" t="s">
        <v>197</v>
      </c>
      <c r="D45" s="21">
        <v>45</v>
      </c>
      <c r="F45">
        <f t="shared" si="1"/>
        <v>45</v>
      </c>
    </row>
    <row r="46" spans="4:6" ht="12.75">
      <c r="D46" s="21">
        <v>46</v>
      </c>
      <c r="F46">
        <f t="shared" si="1"/>
        <v>46</v>
      </c>
    </row>
    <row r="47" spans="1:6" ht="12.75">
      <c r="A47" t="s">
        <v>200</v>
      </c>
      <c r="D47" s="21">
        <v>47</v>
      </c>
      <c r="F47">
        <f t="shared" si="1"/>
        <v>47</v>
      </c>
    </row>
    <row r="48" spans="4:6" ht="12.75">
      <c r="D48" s="21">
        <v>48</v>
      </c>
      <c r="F48">
        <f t="shared" si="1"/>
        <v>48</v>
      </c>
    </row>
    <row r="49" spans="4:6" ht="12.75">
      <c r="D49" s="21">
        <v>49</v>
      </c>
      <c r="F49">
        <f t="shared" si="1"/>
        <v>49</v>
      </c>
    </row>
    <row r="50" spans="1:6" ht="12.75">
      <c r="A50" s="10" t="s">
        <v>209</v>
      </c>
      <c r="D50" s="21">
        <v>50</v>
      </c>
      <c r="F50">
        <f t="shared" si="1"/>
        <v>50</v>
      </c>
    </row>
    <row r="51" ht="12.75">
      <c r="A51" t="s">
        <v>210</v>
      </c>
    </row>
    <row r="52" ht="12.75">
      <c r="A52" t="s">
        <v>211</v>
      </c>
    </row>
    <row r="53" ht="12.75">
      <c r="A53" t="s">
        <v>212</v>
      </c>
    </row>
    <row r="54" ht="12.75">
      <c r="A54" t="s">
        <v>234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10" t="s">
        <v>109</v>
      </c>
      <c r="B1" s="10" t="s">
        <v>110</v>
      </c>
      <c r="C1" s="10" t="s">
        <v>111</v>
      </c>
      <c r="D1" s="10" t="s">
        <v>112</v>
      </c>
      <c r="E1" s="10" t="s">
        <v>113</v>
      </c>
    </row>
    <row r="2" spans="1:5" ht="12.75">
      <c r="A2" s="11">
        <v>0</v>
      </c>
      <c r="B2" s="11" t="s">
        <v>114</v>
      </c>
      <c r="C2" s="11" t="s">
        <v>115</v>
      </c>
      <c r="D2" s="11" t="s">
        <v>116</v>
      </c>
      <c r="E2" s="12" t="s">
        <v>117</v>
      </c>
    </row>
    <row r="3" spans="1:5" ht="12.75">
      <c r="A3" s="13"/>
      <c r="B3" s="13"/>
      <c r="C3" s="13" t="s">
        <v>118</v>
      </c>
      <c r="D3" s="13"/>
      <c r="E3" s="14"/>
    </row>
    <row r="4" spans="1:5" ht="12.75">
      <c r="A4" s="13"/>
      <c r="B4" s="13"/>
      <c r="C4" s="13" t="s">
        <v>119</v>
      </c>
      <c r="D4" s="13" t="s">
        <v>120</v>
      </c>
      <c r="E4" s="14"/>
    </row>
    <row r="5" spans="1:5" ht="12.75">
      <c r="A5" s="13"/>
      <c r="B5" s="13"/>
      <c r="C5" s="13" t="s">
        <v>121</v>
      </c>
      <c r="D5" s="13"/>
      <c r="E5" s="14"/>
    </row>
    <row r="6" spans="1:5" ht="12.75">
      <c r="A6" s="13">
        <v>1</v>
      </c>
      <c r="B6" s="13" t="s">
        <v>122</v>
      </c>
      <c r="C6" s="13" t="s">
        <v>123</v>
      </c>
      <c r="D6" s="13" t="s">
        <v>124</v>
      </c>
      <c r="E6" s="14" t="s">
        <v>125</v>
      </c>
    </row>
    <row r="7" spans="1:5" ht="12.75">
      <c r="A7" s="13"/>
      <c r="B7" s="13"/>
      <c r="C7" s="13" t="s">
        <v>126</v>
      </c>
      <c r="D7" s="13"/>
      <c r="E7" s="14"/>
    </row>
    <row r="8" spans="1:5" ht="12.75">
      <c r="A8" s="13"/>
      <c r="B8" s="13"/>
      <c r="C8" s="50" t="s">
        <v>127</v>
      </c>
      <c r="D8" s="13" t="s">
        <v>128</v>
      </c>
      <c r="E8" s="14"/>
    </row>
    <row r="9" spans="1:5" ht="13.5" thickBot="1">
      <c r="A9" s="15"/>
      <c r="B9" s="15"/>
      <c r="C9" s="15" t="s">
        <v>129</v>
      </c>
      <c r="D9" s="15"/>
      <c r="E9" s="16"/>
    </row>
    <row r="10" spans="1:5" ht="12.75">
      <c r="A10" s="17">
        <v>2</v>
      </c>
      <c r="B10" s="11" t="s">
        <v>130</v>
      </c>
      <c r="C10" s="11" t="s">
        <v>131</v>
      </c>
      <c r="D10" s="11" t="s">
        <v>132</v>
      </c>
      <c r="E10" s="12" t="s">
        <v>133</v>
      </c>
    </row>
    <row r="11" spans="1:5" ht="12.75">
      <c r="A11" s="18"/>
      <c r="B11" s="13"/>
      <c r="C11" s="13" t="s">
        <v>134</v>
      </c>
      <c r="D11" s="13"/>
      <c r="E11" s="14"/>
    </row>
    <row r="12" spans="1:5" ht="12.75">
      <c r="A12" s="18"/>
      <c r="B12" s="13"/>
      <c r="C12" s="50" t="s">
        <v>135</v>
      </c>
      <c r="D12" s="13" t="s">
        <v>136</v>
      </c>
      <c r="E12" s="14"/>
    </row>
    <row r="13" spans="1:5" ht="12.75">
      <c r="A13" s="18"/>
      <c r="B13" s="13"/>
      <c r="C13" s="13" t="s">
        <v>137</v>
      </c>
      <c r="D13" s="13"/>
      <c r="E13" s="14"/>
    </row>
    <row r="14" spans="1:5" ht="12.75">
      <c r="A14" s="18">
        <v>3</v>
      </c>
      <c r="B14" s="13" t="s">
        <v>138</v>
      </c>
      <c r="C14" s="13" t="s">
        <v>139</v>
      </c>
      <c r="D14" s="13" t="s">
        <v>140</v>
      </c>
      <c r="E14" s="14" t="s">
        <v>141</v>
      </c>
    </row>
    <row r="15" spans="1:5" ht="12.75">
      <c r="A15" s="18"/>
      <c r="B15" s="13"/>
      <c r="C15" s="13" t="s">
        <v>142</v>
      </c>
      <c r="D15" s="13"/>
      <c r="E15" s="14"/>
    </row>
    <row r="16" spans="1:5" ht="12.75">
      <c r="A16" s="18"/>
      <c r="B16" s="13"/>
      <c r="C16" s="50" t="s">
        <v>143</v>
      </c>
      <c r="D16" s="13" t="s">
        <v>144</v>
      </c>
      <c r="E16" s="14"/>
    </row>
    <row r="17" spans="1:5" ht="13.5" thickBot="1">
      <c r="A17" s="19"/>
      <c r="B17" s="15"/>
      <c r="C17" s="15" t="s">
        <v>145</v>
      </c>
      <c r="D17" s="15"/>
      <c r="E17" s="16"/>
    </row>
    <row r="18" spans="1:5" ht="12.75">
      <c r="A18" s="17">
        <v>4</v>
      </c>
      <c r="B18" s="11" t="s">
        <v>146</v>
      </c>
      <c r="C18" s="11" t="s">
        <v>147</v>
      </c>
      <c r="D18" s="11" t="s">
        <v>148</v>
      </c>
      <c r="E18" s="12" t="s">
        <v>149</v>
      </c>
    </row>
    <row r="19" spans="1:5" ht="12.75">
      <c r="A19" s="18"/>
      <c r="B19" s="13"/>
      <c r="C19" s="13" t="s">
        <v>150</v>
      </c>
      <c r="D19" s="13"/>
      <c r="E19" s="14"/>
    </row>
    <row r="20" spans="1:5" ht="12.75">
      <c r="A20" s="18"/>
      <c r="B20" s="13"/>
      <c r="C20" s="50" t="s">
        <v>151</v>
      </c>
      <c r="D20" s="13" t="s">
        <v>152</v>
      </c>
      <c r="E20" s="14"/>
    </row>
    <row r="21" spans="1:5" ht="13.5" thickBot="1">
      <c r="A21" s="19"/>
      <c r="B21" s="15"/>
      <c r="C21" s="15" t="s">
        <v>153</v>
      </c>
      <c r="D21" s="15"/>
      <c r="E21" s="16"/>
    </row>
    <row r="22" spans="1:5" ht="12.75">
      <c r="A22" s="17">
        <v>5</v>
      </c>
      <c r="B22" s="11" t="s">
        <v>154</v>
      </c>
      <c r="C22" s="11" t="s">
        <v>155</v>
      </c>
      <c r="D22" s="11" t="s">
        <v>156</v>
      </c>
      <c r="E22" s="12" t="s">
        <v>157</v>
      </c>
    </row>
    <row r="23" spans="1:5" ht="12.75">
      <c r="A23" s="18"/>
      <c r="B23" s="13"/>
      <c r="C23" s="13" t="s">
        <v>158</v>
      </c>
      <c r="D23" s="13"/>
      <c r="E23" s="14"/>
    </row>
    <row r="24" spans="1:5" ht="12.75">
      <c r="A24" s="18"/>
      <c r="B24" s="13"/>
      <c r="C24" s="50" t="s">
        <v>159</v>
      </c>
      <c r="D24" s="13" t="s">
        <v>160</v>
      </c>
      <c r="E24" s="14"/>
    </row>
    <row r="25" spans="1:5" ht="13.5" thickBot="1">
      <c r="A25" s="19"/>
      <c r="B25" s="15"/>
      <c r="C25" s="15" t="s">
        <v>161</v>
      </c>
      <c r="D25" s="15"/>
      <c r="E25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37"/>
  <sheetViews>
    <sheetView workbookViewId="0" topLeftCell="A16">
      <selection activeCell="B31" sqref="B31"/>
    </sheetView>
  </sheetViews>
  <sheetFormatPr defaultColWidth="9.140625" defaultRowHeight="12.75"/>
  <cols>
    <col min="1" max="1" width="33.28125" style="6" bestFit="1" customWidth="1"/>
    <col min="2" max="2" width="7.421875" style="0" bestFit="1" customWidth="1"/>
    <col min="3" max="3" width="12.421875" style="0" bestFit="1" customWidth="1"/>
    <col min="4" max="4" width="13.8515625" style="0" bestFit="1" customWidth="1"/>
    <col min="5" max="5" width="12.00390625" style="82" bestFit="1" customWidth="1"/>
    <col min="6" max="10" width="6.8515625" style="6" bestFit="1" customWidth="1"/>
    <col min="11" max="11" width="16.57421875" style="0" bestFit="1" customWidth="1"/>
    <col min="12" max="12" width="13.8515625" style="0" bestFit="1" customWidth="1"/>
  </cols>
  <sheetData>
    <row r="1" spans="1:12" ht="12.75">
      <c r="A1" s="3" t="s">
        <v>303</v>
      </c>
      <c r="B1" s="3" t="s">
        <v>6</v>
      </c>
      <c r="C1" s="4" t="s">
        <v>7</v>
      </c>
      <c r="D1" s="4" t="s">
        <v>8</v>
      </c>
      <c r="E1" s="80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  <c r="K1" s="84" t="s">
        <v>301</v>
      </c>
      <c r="L1" s="85" t="s">
        <v>302</v>
      </c>
    </row>
    <row r="2" spans="1:10" ht="12.75">
      <c r="A2" s="1" t="s">
        <v>187</v>
      </c>
      <c r="B2" s="1" t="s">
        <v>106</v>
      </c>
      <c r="C2" s="1" t="s">
        <v>107</v>
      </c>
      <c r="D2" s="1" t="s">
        <v>108</v>
      </c>
      <c r="E2" s="81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186</v>
      </c>
    </row>
    <row r="3" spans="1:10" ht="12.75">
      <c r="A3" t="s">
        <v>285</v>
      </c>
      <c r="B3" s="76" t="s">
        <v>280</v>
      </c>
      <c r="C3" s="77" t="s">
        <v>13</v>
      </c>
      <c r="D3" s="77" t="s">
        <v>13</v>
      </c>
      <c r="E3" s="82">
        <v>0.981</v>
      </c>
      <c r="F3" s="86">
        <f aca="true" t="shared" si="0" ref="F3:J15">E3</f>
        <v>0.981</v>
      </c>
      <c r="G3" s="86">
        <f t="shared" si="0"/>
        <v>0.981</v>
      </c>
      <c r="H3" s="86">
        <f t="shared" si="0"/>
        <v>0.981</v>
      </c>
      <c r="I3" s="86">
        <f t="shared" si="0"/>
        <v>0.981</v>
      </c>
      <c r="J3" s="86">
        <f t="shared" si="0"/>
        <v>0.981</v>
      </c>
    </row>
    <row r="4" spans="1:10" ht="12.75">
      <c r="A4" t="s">
        <v>286</v>
      </c>
      <c r="B4" s="76" t="s">
        <v>14</v>
      </c>
      <c r="C4" s="77" t="s">
        <v>13</v>
      </c>
      <c r="D4" s="77" t="s">
        <v>13</v>
      </c>
      <c r="E4" s="82">
        <v>1.002</v>
      </c>
      <c r="F4" s="86">
        <f t="shared" si="0"/>
        <v>1.002</v>
      </c>
      <c r="G4" s="86">
        <f t="shared" si="0"/>
        <v>1.002</v>
      </c>
      <c r="H4" s="86">
        <f t="shared" si="0"/>
        <v>1.002</v>
      </c>
      <c r="I4" s="86">
        <f t="shared" si="0"/>
        <v>1.002</v>
      </c>
      <c r="J4" s="86">
        <f t="shared" si="0"/>
        <v>1.002</v>
      </c>
    </row>
    <row r="5" spans="1:10" ht="12.75">
      <c r="A5" t="s">
        <v>312</v>
      </c>
      <c r="B5" s="76" t="s">
        <v>15</v>
      </c>
      <c r="C5" s="77" t="s">
        <v>13</v>
      </c>
      <c r="D5" s="77" t="s">
        <v>13</v>
      </c>
      <c r="E5">
        <v>1.035</v>
      </c>
      <c r="F5" s="86">
        <f aca="true" t="shared" si="1" ref="F5:J8">E5</f>
        <v>1.035</v>
      </c>
      <c r="G5" s="86">
        <f t="shared" si="1"/>
        <v>1.035</v>
      </c>
      <c r="H5" s="86">
        <f t="shared" si="1"/>
        <v>1.035</v>
      </c>
      <c r="I5" s="86">
        <f t="shared" si="1"/>
        <v>1.035</v>
      </c>
      <c r="J5" s="86">
        <f t="shared" si="1"/>
        <v>1.035</v>
      </c>
    </row>
    <row r="6" spans="1:10" ht="12.75">
      <c r="A6" t="s">
        <v>313</v>
      </c>
      <c r="B6" s="76" t="s">
        <v>304</v>
      </c>
      <c r="C6" s="77" t="s">
        <v>13</v>
      </c>
      <c r="D6" s="77" t="s">
        <v>13</v>
      </c>
      <c r="E6">
        <v>1.051</v>
      </c>
      <c r="F6" s="86">
        <f t="shared" si="1"/>
        <v>1.051</v>
      </c>
      <c r="G6" s="86">
        <f t="shared" si="1"/>
        <v>1.051</v>
      </c>
      <c r="H6" s="86">
        <f t="shared" si="1"/>
        <v>1.051</v>
      </c>
      <c r="I6" s="86">
        <f t="shared" si="1"/>
        <v>1.051</v>
      </c>
      <c r="J6" s="86">
        <f t="shared" si="1"/>
        <v>1.051</v>
      </c>
    </row>
    <row r="7" spans="1:10" ht="12.75">
      <c r="A7" t="s">
        <v>306</v>
      </c>
      <c r="B7" s="76" t="s">
        <v>308</v>
      </c>
      <c r="C7" s="77" t="s">
        <v>13</v>
      </c>
      <c r="D7" s="77" t="s">
        <v>13</v>
      </c>
      <c r="E7">
        <v>1.027</v>
      </c>
      <c r="F7" s="86">
        <f t="shared" si="1"/>
        <v>1.027</v>
      </c>
      <c r="G7" s="86">
        <f t="shared" si="1"/>
        <v>1.027</v>
      </c>
      <c r="H7" s="86">
        <f t="shared" si="1"/>
        <v>1.027</v>
      </c>
      <c r="I7" s="86">
        <f t="shared" si="1"/>
        <v>1.027</v>
      </c>
      <c r="J7" s="86">
        <f t="shared" si="1"/>
        <v>1.027</v>
      </c>
    </row>
    <row r="8" spans="1:10" ht="12.75">
      <c r="A8" t="s">
        <v>307</v>
      </c>
      <c r="B8" s="76" t="s">
        <v>309</v>
      </c>
      <c r="C8" s="77" t="s">
        <v>13</v>
      </c>
      <c r="D8" s="77" t="s">
        <v>13</v>
      </c>
      <c r="E8">
        <v>1.048</v>
      </c>
      <c r="F8" s="86">
        <f t="shared" si="1"/>
        <v>1.048</v>
      </c>
      <c r="G8" s="86">
        <f t="shared" si="1"/>
        <v>1.048</v>
      </c>
      <c r="H8" s="86">
        <f t="shared" si="1"/>
        <v>1.048</v>
      </c>
      <c r="I8" s="86">
        <f t="shared" si="1"/>
        <v>1.048</v>
      </c>
      <c r="J8" s="86">
        <f t="shared" si="1"/>
        <v>1.048</v>
      </c>
    </row>
    <row r="9" spans="1:10" ht="12.75">
      <c r="A9" t="s">
        <v>287</v>
      </c>
      <c r="B9" s="76" t="s">
        <v>16</v>
      </c>
      <c r="C9" s="76">
        <v>330</v>
      </c>
      <c r="D9" s="76"/>
      <c r="E9">
        <v>1</v>
      </c>
      <c r="F9" s="86">
        <f t="shared" si="0"/>
        <v>1</v>
      </c>
      <c r="G9" s="86">
        <f t="shared" si="0"/>
        <v>1</v>
      </c>
      <c r="H9" s="86">
        <f t="shared" si="0"/>
        <v>1</v>
      </c>
      <c r="I9" s="86">
        <f t="shared" si="0"/>
        <v>1</v>
      </c>
      <c r="J9" s="86">
        <f t="shared" si="0"/>
        <v>1</v>
      </c>
    </row>
    <row r="10" spans="1:12" ht="12.75">
      <c r="A10" s="76" t="s">
        <v>272</v>
      </c>
      <c r="B10" s="76" t="s">
        <v>17</v>
      </c>
      <c r="C10" s="77" t="s">
        <v>13</v>
      </c>
      <c r="D10" s="77" t="s">
        <v>13</v>
      </c>
      <c r="E10">
        <f>K10/L10</f>
        <v>1.1298076923076923</v>
      </c>
      <c r="F10" s="86">
        <f t="shared" si="0"/>
        <v>1.1298076923076923</v>
      </c>
      <c r="G10" s="86">
        <f t="shared" si="0"/>
        <v>1.1298076923076923</v>
      </c>
      <c r="H10" s="86">
        <f t="shared" si="0"/>
        <v>1.1298076923076923</v>
      </c>
      <c r="I10" s="86">
        <f t="shared" si="0"/>
        <v>1.1298076923076923</v>
      </c>
      <c r="J10" s="86">
        <f t="shared" si="0"/>
        <v>1.1298076923076923</v>
      </c>
      <c r="K10" s="83">
        <v>70.5</v>
      </c>
      <c r="L10" s="76">
        <v>62.4</v>
      </c>
    </row>
    <row r="11" spans="1:10" ht="12.75">
      <c r="A11" t="s">
        <v>18</v>
      </c>
      <c r="B11" s="76" t="s">
        <v>19</v>
      </c>
      <c r="C11" s="77" t="s">
        <v>13</v>
      </c>
      <c r="D11" s="77" t="s">
        <v>13</v>
      </c>
      <c r="E11">
        <v>1.381</v>
      </c>
      <c r="F11" s="86">
        <f t="shared" si="0"/>
        <v>1.381</v>
      </c>
      <c r="G11" s="86">
        <f t="shared" si="0"/>
        <v>1.381</v>
      </c>
      <c r="H11" s="86">
        <f t="shared" si="0"/>
        <v>1.381</v>
      </c>
      <c r="I11" s="86">
        <f t="shared" si="0"/>
        <v>1.381</v>
      </c>
      <c r="J11" s="86">
        <f t="shared" si="0"/>
        <v>1.381</v>
      </c>
    </row>
    <row r="12" spans="1:10" ht="12.75">
      <c r="A12" t="s">
        <v>20</v>
      </c>
      <c r="B12" s="76" t="s">
        <v>21</v>
      </c>
      <c r="C12" s="77">
        <v>285</v>
      </c>
      <c r="D12" s="77" t="s">
        <v>13</v>
      </c>
      <c r="E12">
        <v>1.191</v>
      </c>
      <c r="F12" s="86">
        <f t="shared" si="0"/>
        <v>1.191</v>
      </c>
      <c r="G12" s="86">
        <f t="shared" si="0"/>
        <v>1.191</v>
      </c>
      <c r="H12" s="86">
        <f t="shared" si="0"/>
        <v>1.191</v>
      </c>
      <c r="I12" s="86">
        <f t="shared" si="0"/>
        <v>1.191</v>
      </c>
      <c r="J12" s="86">
        <f t="shared" si="0"/>
        <v>1.191</v>
      </c>
    </row>
    <row r="13" spans="1:10" ht="12.75">
      <c r="A13" t="s">
        <v>311</v>
      </c>
      <c r="B13" s="76" t="s">
        <v>305</v>
      </c>
      <c r="C13" s="77">
        <v>285</v>
      </c>
      <c r="D13" s="77" t="s">
        <v>13</v>
      </c>
      <c r="E13">
        <v>1.117</v>
      </c>
      <c r="F13" s="86">
        <f t="shared" si="0"/>
        <v>1.117</v>
      </c>
      <c r="G13" s="86">
        <f t="shared" si="0"/>
        <v>1.117</v>
      </c>
      <c r="H13" s="86">
        <f t="shared" si="0"/>
        <v>1.117</v>
      </c>
      <c r="I13" s="86">
        <f t="shared" si="0"/>
        <v>1.117</v>
      </c>
      <c r="J13" s="86">
        <f t="shared" si="0"/>
        <v>1.117</v>
      </c>
    </row>
    <row r="14" spans="1:10" ht="12.75">
      <c r="A14" t="s">
        <v>288</v>
      </c>
      <c r="B14" s="76" t="s">
        <v>22</v>
      </c>
      <c r="C14" s="77">
        <v>160</v>
      </c>
      <c r="D14" s="77" t="s">
        <v>13</v>
      </c>
      <c r="E14">
        <v>1.207</v>
      </c>
      <c r="F14" s="86">
        <f t="shared" si="0"/>
        <v>1.207</v>
      </c>
      <c r="G14" s="86">
        <f t="shared" si="0"/>
        <v>1.207</v>
      </c>
      <c r="H14" s="86">
        <f t="shared" si="0"/>
        <v>1.207</v>
      </c>
      <c r="I14" s="86">
        <f t="shared" si="0"/>
        <v>1.207</v>
      </c>
      <c r="J14" s="86">
        <f t="shared" si="0"/>
        <v>1.207</v>
      </c>
    </row>
    <row r="15" spans="1:10" ht="12.75">
      <c r="A15" t="s">
        <v>289</v>
      </c>
      <c r="B15" s="10" t="s">
        <v>317</v>
      </c>
      <c r="C15" s="77">
        <v>295</v>
      </c>
      <c r="D15" s="77" t="s">
        <v>13</v>
      </c>
      <c r="E15">
        <v>1.093</v>
      </c>
      <c r="F15" s="86">
        <f t="shared" si="0"/>
        <v>1.093</v>
      </c>
      <c r="G15" s="86">
        <f t="shared" si="0"/>
        <v>1.093</v>
      </c>
      <c r="H15" s="86">
        <f t="shared" si="0"/>
        <v>1.093</v>
      </c>
      <c r="I15" s="86">
        <f t="shared" si="0"/>
        <v>1.093</v>
      </c>
      <c r="J15" s="86">
        <f t="shared" si="0"/>
        <v>1.093</v>
      </c>
    </row>
    <row r="16" spans="1:10" ht="12.75">
      <c r="A16" t="s">
        <v>290</v>
      </c>
      <c r="B16" s="76" t="s">
        <v>28</v>
      </c>
      <c r="C16" s="77">
        <v>310</v>
      </c>
      <c r="D16" s="77" t="s">
        <v>13</v>
      </c>
      <c r="E16">
        <v>1.111</v>
      </c>
      <c r="F16" s="86">
        <f aca="true" t="shared" si="2" ref="F16:J27">E16</f>
        <v>1.111</v>
      </c>
      <c r="G16" s="86">
        <f t="shared" si="2"/>
        <v>1.111</v>
      </c>
      <c r="H16" s="86">
        <f t="shared" si="2"/>
        <v>1.111</v>
      </c>
      <c r="I16" s="86">
        <f t="shared" si="2"/>
        <v>1.111</v>
      </c>
      <c r="J16" s="86">
        <f t="shared" si="2"/>
        <v>1.111</v>
      </c>
    </row>
    <row r="17" spans="1:10" ht="12.75">
      <c r="A17" t="s">
        <v>314</v>
      </c>
      <c r="B17" s="10" t="s">
        <v>23</v>
      </c>
      <c r="C17" s="77">
        <v>295</v>
      </c>
      <c r="D17" s="77" t="s">
        <v>13</v>
      </c>
      <c r="E17">
        <v>1.089</v>
      </c>
      <c r="F17" s="88">
        <f t="shared" si="2"/>
        <v>1.089</v>
      </c>
      <c r="G17" s="88">
        <f t="shared" si="2"/>
        <v>1.089</v>
      </c>
      <c r="H17" s="88">
        <f t="shared" si="2"/>
        <v>1.089</v>
      </c>
      <c r="I17" s="88">
        <f t="shared" si="2"/>
        <v>1.089</v>
      </c>
      <c r="J17" s="88">
        <f t="shared" si="2"/>
        <v>1.089</v>
      </c>
    </row>
    <row r="18" spans="1:10" ht="12.75">
      <c r="A18" t="s">
        <v>291</v>
      </c>
      <c r="B18" s="76" t="s">
        <v>24</v>
      </c>
      <c r="C18" s="77">
        <v>295</v>
      </c>
      <c r="D18" s="77" t="s">
        <v>13</v>
      </c>
      <c r="E18">
        <v>1.021</v>
      </c>
      <c r="F18" s="86">
        <f t="shared" si="2"/>
        <v>1.021</v>
      </c>
      <c r="G18" s="86">
        <f t="shared" si="2"/>
        <v>1.021</v>
      </c>
      <c r="H18" s="86">
        <f t="shared" si="2"/>
        <v>1.021</v>
      </c>
      <c r="I18" s="86">
        <f t="shared" si="2"/>
        <v>1.021</v>
      </c>
      <c r="J18" s="86">
        <f t="shared" si="2"/>
        <v>1.021</v>
      </c>
    </row>
    <row r="19" spans="1:10" ht="12.75">
      <c r="A19" t="s">
        <v>292</v>
      </c>
      <c r="B19" s="76" t="s">
        <v>25</v>
      </c>
      <c r="C19" s="77">
        <v>330</v>
      </c>
      <c r="D19" s="77" t="s">
        <v>13</v>
      </c>
      <c r="E19">
        <v>0.949</v>
      </c>
      <c r="F19" s="86">
        <f t="shared" si="2"/>
        <v>0.949</v>
      </c>
      <c r="G19" s="86">
        <f t="shared" si="2"/>
        <v>0.949</v>
      </c>
      <c r="H19" s="86">
        <f t="shared" si="2"/>
        <v>0.949</v>
      </c>
      <c r="I19" s="86">
        <f t="shared" si="2"/>
        <v>0.949</v>
      </c>
      <c r="J19" s="86">
        <f t="shared" si="2"/>
        <v>0.949</v>
      </c>
    </row>
    <row r="20" spans="1:10" ht="12.75">
      <c r="A20" t="s">
        <v>293</v>
      </c>
      <c r="B20" s="76" t="s">
        <v>273</v>
      </c>
      <c r="C20" s="77" t="s">
        <v>13</v>
      </c>
      <c r="D20" s="77" t="s">
        <v>13</v>
      </c>
      <c r="E20">
        <v>1.082</v>
      </c>
      <c r="F20" s="86">
        <f t="shared" si="2"/>
        <v>1.082</v>
      </c>
      <c r="G20" s="86">
        <f t="shared" si="2"/>
        <v>1.082</v>
      </c>
      <c r="H20" s="86">
        <f t="shared" si="2"/>
        <v>1.082</v>
      </c>
      <c r="I20" s="86">
        <f t="shared" si="2"/>
        <v>1.082</v>
      </c>
      <c r="J20" s="86">
        <f t="shared" si="2"/>
        <v>1.082</v>
      </c>
    </row>
    <row r="21" spans="1:10" ht="12.75">
      <c r="A21" t="s">
        <v>315</v>
      </c>
      <c r="B21" s="10" t="s">
        <v>316</v>
      </c>
      <c r="C21" s="77" t="s">
        <v>13</v>
      </c>
      <c r="D21" s="77" t="s">
        <v>13</v>
      </c>
      <c r="E21">
        <v>1.133</v>
      </c>
      <c r="F21" s="88">
        <f t="shared" si="2"/>
        <v>1.133</v>
      </c>
      <c r="G21" s="88">
        <f t="shared" si="2"/>
        <v>1.133</v>
      </c>
      <c r="H21" s="88">
        <f t="shared" si="2"/>
        <v>1.133</v>
      </c>
      <c r="I21" s="88">
        <f t="shared" si="2"/>
        <v>1.133</v>
      </c>
      <c r="J21" s="88">
        <f t="shared" si="2"/>
        <v>1.133</v>
      </c>
    </row>
    <row r="22" spans="1:10" ht="12.75">
      <c r="A22" t="s">
        <v>26</v>
      </c>
      <c r="B22" s="76" t="s">
        <v>27</v>
      </c>
      <c r="C22" s="77" t="s">
        <v>13</v>
      </c>
      <c r="D22" s="77" t="s">
        <v>13</v>
      </c>
      <c r="E22">
        <v>1.303</v>
      </c>
      <c r="F22" s="86">
        <f t="shared" si="2"/>
        <v>1.303</v>
      </c>
      <c r="G22" s="86">
        <f t="shared" si="2"/>
        <v>1.303</v>
      </c>
      <c r="H22" s="86">
        <f t="shared" si="2"/>
        <v>1.303</v>
      </c>
      <c r="I22" s="86">
        <f t="shared" si="2"/>
        <v>1.303</v>
      </c>
      <c r="J22" s="86">
        <f t="shared" si="2"/>
        <v>1.303</v>
      </c>
    </row>
    <row r="23" spans="1:10" ht="12.75">
      <c r="A23" t="s">
        <v>294</v>
      </c>
      <c r="B23" s="76" t="s">
        <v>29</v>
      </c>
      <c r="C23" s="77">
        <v>308</v>
      </c>
      <c r="D23" s="77" t="s">
        <v>13</v>
      </c>
      <c r="E23">
        <v>1</v>
      </c>
      <c r="F23" s="86">
        <f t="shared" si="2"/>
        <v>1</v>
      </c>
      <c r="G23" s="86">
        <f t="shared" si="2"/>
        <v>1</v>
      </c>
      <c r="H23" s="86">
        <f t="shared" si="2"/>
        <v>1</v>
      </c>
      <c r="I23" s="86">
        <f t="shared" si="2"/>
        <v>1</v>
      </c>
      <c r="J23" s="86">
        <f t="shared" si="2"/>
        <v>1</v>
      </c>
    </row>
    <row r="24" spans="1:10" ht="12.75">
      <c r="A24" t="s">
        <v>30</v>
      </c>
      <c r="B24" s="76" t="s">
        <v>31</v>
      </c>
      <c r="C24" s="77" t="s">
        <v>13</v>
      </c>
      <c r="D24" s="77" t="s">
        <v>13</v>
      </c>
      <c r="E24">
        <v>1.505</v>
      </c>
      <c r="F24" s="86">
        <f t="shared" si="2"/>
        <v>1.505</v>
      </c>
      <c r="G24" s="86">
        <f t="shared" si="2"/>
        <v>1.505</v>
      </c>
      <c r="H24" s="86">
        <f t="shared" si="2"/>
        <v>1.505</v>
      </c>
      <c r="I24" s="86">
        <f t="shared" si="2"/>
        <v>1.505</v>
      </c>
      <c r="J24" s="86">
        <f t="shared" si="2"/>
        <v>1.505</v>
      </c>
    </row>
    <row r="25" spans="1:10" ht="12.75">
      <c r="A25" t="s">
        <v>296</v>
      </c>
      <c r="B25" s="87" t="s">
        <v>32</v>
      </c>
      <c r="C25" s="77">
        <v>145</v>
      </c>
      <c r="D25" s="77">
        <v>1</v>
      </c>
      <c r="E25">
        <v>1.249</v>
      </c>
      <c r="F25" s="86">
        <f t="shared" si="2"/>
        <v>1.249</v>
      </c>
      <c r="G25" s="86">
        <f t="shared" si="2"/>
        <v>1.249</v>
      </c>
      <c r="H25" s="86">
        <f t="shared" si="2"/>
        <v>1.249</v>
      </c>
      <c r="I25" s="86">
        <f t="shared" si="2"/>
        <v>1.249</v>
      </c>
      <c r="J25" s="86">
        <f t="shared" si="2"/>
        <v>1.249</v>
      </c>
    </row>
    <row r="26" spans="1:10" ht="12.75">
      <c r="A26" t="s">
        <v>297</v>
      </c>
      <c r="B26" s="87" t="s">
        <v>33</v>
      </c>
      <c r="C26" s="77">
        <v>145</v>
      </c>
      <c r="D26" s="77">
        <v>1</v>
      </c>
      <c r="E26">
        <v>1.117</v>
      </c>
      <c r="F26" s="86">
        <f t="shared" si="2"/>
        <v>1.117</v>
      </c>
      <c r="G26" s="86">
        <f t="shared" si="2"/>
        <v>1.117</v>
      </c>
      <c r="H26" s="86">
        <f t="shared" si="2"/>
        <v>1.117</v>
      </c>
      <c r="I26" s="86">
        <f t="shared" si="2"/>
        <v>1.117</v>
      </c>
      <c r="J26" s="86">
        <f t="shared" si="2"/>
        <v>1.117</v>
      </c>
    </row>
    <row r="27" spans="1:10" ht="12.75">
      <c r="A27" t="s">
        <v>318</v>
      </c>
      <c r="B27" s="87" t="s">
        <v>319</v>
      </c>
      <c r="C27" s="77">
        <v>290</v>
      </c>
      <c r="D27" s="77">
        <v>2</v>
      </c>
      <c r="E27">
        <v>1.018</v>
      </c>
      <c r="F27" s="88">
        <f t="shared" si="2"/>
        <v>1.018</v>
      </c>
      <c r="G27" s="88">
        <f t="shared" si="2"/>
        <v>1.018</v>
      </c>
      <c r="H27" s="88">
        <f t="shared" si="2"/>
        <v>1.018</v>
      </c>
      <c r="I27" s="88">
        <f t="shared" si="2"/>
        <v>1.018</v>
      </c>
      <c r="J27" s="88">
        <f t="shared" si="2"/>
        <v>1.018</v>
      </c>
    </row>
    <row r="28" spans="1:10" ht="12.75">
      <c r="A28" t="s">
        <v>298</v>
      </c>
      <c r="B28" s="87" t="s">
        <v>34</v>
      </c>
      <c r="C28" s="77">
        <v>145</v>
      </c>
      <c r="D28" s="77">
        <v>2</v>
      </c>
      <c r="E28">
        <v>1.005</v>
      </c>
      <c r="F28" s="86">
        <f aca="true" t="shared" si="3" ref="F28:J29">E28</f>
        <v>1.005</v>
      </c>
      <c r="G28" s="86">
        <f t="shared" si="3"/>
        <v>1.005</v>
      </c>
      <c r="H28" s="86">
        <f t="shared" si="3"/>
        <v>1.005</v>
      </c>
      <c r="I28" s="86">
        <f t="shared" si="3"/>
        <v>1.005</v>
      </c>
      <c r="J28" s="86">
        <f t="shared" si="3"/>
        <v>1.005</v>
      </c>
    </row>
    <row r="29" spans="1:10" ht="12.75">
      <c r="A29" t="s">
        <v>299</v>
      </c>
      <c r="B29" s="76" t="s">
        <v>36</v>
      </c>
      <c r="C29" s="77">
        <v>145</v>
      </c>
      <c r="D29" s="77">
        <v>1</v>
      </c>
      <c r="E29">
        <v>1.105</v>
      </c>
      <c r="F29" s="86">
        <f t="shared" si="3"/>
        <v>1.105</v>
      </c>
      <c r="G29" s="86">
        <f t="shared" si="3"/>
        <v>1.105</v>
      </c>
      <c r="H29" s="86">
        <f t="shared" si="3"/>
        <v>1.105</v>
      </c>
      <c r="I29" s="86">
        <f t="shared" si="3"/>
        <v>1.105</v>
      </c>
      <c r="J29" s="86">
        <f t="shared" si="3"/>
        <v>1.105</v>
      </c>
    </row>
    <row r="30" spans="1:10" ht="12.75">
      <c r="A30" t="s">
        <v>300</v>
      </c>
      <c r="B30" s="76" t="s">
        <v>37</v>
      </c>
      <c r="C30" s="77">
        <v>325</v>
      </c>
      <c r="D30" s="77">
        <v>2</v>
      </c>
      <c r="E30">
        <v>0.972</v>
      </c>
      <c r="F30" s="86">
        <f aca="true" t="shared" si="4" ref="F30:J37">E30</f>
        <v>0.972</v>
      </c>
      <c r="G30" s="86">
        <f t="shared" si="4"/>
        <v>0.972</v>
      </c>
      <c r="H30" s="86">
        <f t="shared" si="4"/>
        <v>0.972</v>
      </c>
      <c r="I30" s="86">
        <f t="shared" si="4"/>
        <v>0.972</v>
      </c>
      <c r="J30" s="86">
        <f t="shared" si="4"/>
        <v>0.972</v>
      </c>
    </row>
    <row r="31" spans="1:10" ht="12.75">
      <c r="A31" t="s">
        <v>320</v>
      </c>
      <c r="B31" s="89" t="s">
        <v>321</v>
      </c>
      <c r="C31" s="77" t="s">
        <v>13</v>
      </c>
      <c r="D31" s="77">
        <v>2</v>
      </c>
      <c r="E31">
        <v>0.88</v>
      </c>
      <c r="F31" s="88">
        <f t="shared" si="4"/>
        <v>0.88</v>
      </c>
      <c r="G31" s="88">
        <f t="shared" si="4"/>
        <v>0.88</v>
      </c>
      <c r="H31" s="88">
        <f t="shared" si="4"/>
        <v>0.88</v>
      </c>
      <c r="I31" s="88">
        <f t="shared" si="4"/>
        <v>0.88</v>
      </c>
      <c r="J31" s="88">
        <f t="shared" si="4"/>
        <v>0.88</v>
      </c>
    </row>
    <row r="32" spans="1:10" ht="12.75">
      <c r="A32" t="s">
        <v>310</v>
      </c>
      <c r="B32" s="10" t="s">
        <v>322</v>
      </c>
      <c r="C32" s="77">
        <v>325</v>
      </c>
      <c r="D32" s="77">
        <v>2</v>
      </c>
      <c r="E32">
        <v>0.856</v>
      </c>
      <c r="F32" s="86">
        <f t="shared" si="4"/>
        <v>0.856</v>
      </c>
      <c r="G32" s="86">
        <f t="shared" si="4"/>
        <v>0.856</v>
      </c>
      <c r="H32" s="86">
        <f t="shared" si="4"/>
        <v>0.856</v>
      </c>
      <c r="I32" s="86">
        <f t="shared" si="4"/>
        <v>0.856</v>
      </c>
      <c r="J32" s="86">
        <f t="shared" si="4"/>
        <v>0.856</v>
      </c>
    </row>
    <row r="33" spans="1:10" ht="12.75">
      <c r="A33" t="s">
        <v>323</v>
      </c>
      <c r="B33" s="10" t="s">
        <v>324</v>
      </c>
      <c r="C33" s="77" t="s">
        <v>13</v>
      </c>
      <c r="D33" s="77">
        <v>2</v>
      </c>
      <c r="E33">
        <v>0.856</v>
      </c>
      <c r="F33" s="88">
        <f t="shared" si="4"/>
        <v>0.856</v>
      </c>
      <c r="G33" s="88">
        <f t="shared" si="4"/>
        <v>0.856</v>
      </c>
      <c r="H33" s="88">
        <f t="shared" si="4"/>
        <v>0.856</v>
      </c>
      <c r="I33" s="88">
        <f t="shared" si="4"/>
        <v>0.856</v>
      </c>
      <c r="J33" s="88">
        <f t="shared" si="4"/>
        <v>0.856</v>
      </c>
    </row>
    <row r="34" spans="1:10" ht="12.75">
      <c r="A34" t="s">
        <v>295</v>
      </c>
      <c r="B34" s="76" t="s">
        <v>35</v>
      </c>
      <c r="C34" s="77">
        <v>175</v>
      </c>
      <c r="D34" s="77">
        <v>1</v>
      </c>
      <c r="E34">
        <v>0.993</v>
      </c>
      <c r="F34" s="86">
        <f t="shared" si="4"/>
        <v>0.993</v>
      </c>
      <c r="G34" s="86">
        <f t="shared" si="4"/>
        <v>0.993</v>
      </c>
      <c r="H34" s="86">
        <f t="shared" si="4"/>
        <v>0.993</v>
      </c>
      <c r="I34" s="86">
        <f t="shared" si="4"/>
        <v>0.993</v>
      </c>
      <c r="J34" s="86">
        <f t="shared" si="4"/>
        <v>0.993</v>
      </c>
    </row>
    <row r="35" spans="1:10" ht="12.75">
      <c r="A35" t="s">
        <v>38</v>
      </c>
      <c r="B35" s="76" t="s">
        <v>39</v>
      </c>
      <c r="C35" s="77">
        <v>300</v>
      </c>
      <c r="D35" s="77">
        <v>2</v>
      </c>
      <c r="E35">
        <v>1.135</v>
      </c>
      <c r="F35" s="86">
        <f t="shared" si="4"/>
        <v>1.135</v>
      </c>
      <c r="G35" s="86">
        <f t="shared" si="4"/>
        <v>1.135</v>
      </c>
      <c r="H35" s="86">
        <f t="shared" si="4"/>
        <v>1.135</v>
      </c>
      <c r="I35" s="86">
        <f t="shared" si="4"/>
        <v>1.135</v>
      </c>
      <c r="J35" s="86">
        <f t="shared" si="4"/>
        <v>1.135</v>
      </c>
    </row>
    <row r="36" spans="1:10" ht="12.75">
      <c r="A36" t="s">
        <v>325</v>
      </c>
      <c r="B36" s="10" t="s">
        <v>326</v>
      </c>
      <c r="C36" s="77">
        <v>295</v>
      </c>
      <c r="D36" s="77">
        <v>2</v>
      </c>
      <c r="E36">
        <v>1.062</v>
      </c>
      <c r="F36" s="88">
        <f t="shared" si="4"/>
        <v>1.062</v>
      </c>
      <c r="G36" s="88">
        <f t="shared" si="4"/>
        <v>1.062</v>
      </c>
      <c r="H36" s="88">
        <f t="shared" si="4"/>
        <v>1.062</v>
      </c>
      <c r="I36" s="88">
        <f t="shared" si="4"/>
        <v>1.062</v>
      </c>
      <c r="J36" s="88">
        <f t="shared" si="4"/>
        <v>1.062</v>
      </c>
    </row>
    <row r="37" spans="1:12" ht="12.75">
      <c r="A37" s="76" t="s">
        <v>40</v>
      </c>
      <c r="B37" s="76" t="s">
        <v>41</v>
      </c>
      <c r="C37" s="77" t="s">
        <v>13</v>
      </c>
      <c r="D37" s="77" t="s">
        <v>13</v>
      </c>
      <c r="E37">
        <f>K37/L37</f>
        <v>1.169871794871795</v>
      </c>
      <c r="F37" s="86">
        <f t="shared" si="4"/>
        <v>1.169871794871795</v>
      </c>
      <c r="G37" s="86">
        <f t="shared" si="4"/>
        <v>1.169871794871795</v>
      </c>
      <c r="H37" s="86">
        <f t="shared" si="4"/>
        <v>1.169871794871795</v>
      </c>
      <c r="I37" s="86">
        <f t="shared" si="4"/>
        <v>1.169871794871795</v>
      </c>
      <c r="J37" s="86">
        <f t="shared" si="4"/>
        <v>1.169871794871795</v>
      </c>
      <c r="K37" s="83">
        <v>73</v>
      </c>
      <c r="L37" s="76">
        <v>62.4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D8" sqref="D8"/>
    </sheetView>
  </sheetViews>
  <sheetFormatPr defaultColWidth="9.140625" defaultRowHeight="12.75"/>
  <cols>
    <col min="1" max="1" width="30.7109375" style="7" customWidth="1"/>
  </cols>
  <sheetData>
    <row r="1" spans="1:8" ht="12.75">
      <c r="A1" s="8" t="s">
        <v>5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45</v>
      </c>
      <c r="G1" s="5" t="s">
        <v>46</v>
      </c>
      <c r="H1" s="5" t="s">
        <v>47</v>
      </c>
    </row>
    <row r="2" spans="1:8" ht="12.75">
      <c r="A2" s="1" t="s">
        <v>187</v>
      </c>
      <c r="B2" s="1" t="s">
        <v>105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186</v>
      </c>
    </row>
    <row r="3" spans="1:8" ht="42" customHeight="1">
      <c r="A3" s="7" t="s">
        <v>48</v>
      </c>
      <c r="B3" t="s">
        <v>49</v>
      </c>
      <c r="C3" s="9">
        <v>1</v>
      </c>
      <c r="D3" s="9">
        <f aca="true" t="shared" si="0" ref="D3:H12">C3</f>
        <v>1</v>
      </c>
      <c r="E3" s="9">
        <f t="shared" si="0"/>
        <v>1</v>
      </c>
      <c r="F3" s="9">
        <f t="shared" si="0"/>
        <v>1</v>
      </c>
      <c r="G3" s="9">
        <f t="shared" si="0"/>
        <v>1</v>
      </c>
      <c r="H3" s="9">
        <f t="shared" si="0"/>
        <v>1</v>
      </c>
    </row>
    <row r="4" spans="1:8" ht="42" customHeight="1">
      <c r="A4" s="7" t="s">
        <v>50</v>
      </c>
      <c r="B4" t="s">
        <v>51</v>
      </c>
      <c r="C4" s="9">
        <v>1</v>
      </c>
      <c r="D4" s="9">
        <f t="shared" si="0"/>
        <v>1</v>
      </c>
      <c r="E4" s="9">
        <f t="shared" si="0"/>
        <v>1</v>
      </c>
      <c r="F4" s="9">
        <f t="shared" si="0"/>
        <v>1</v>
      </c>
      <c r="G4" s="9">
        <f t="shared" si="0"/>
        <v>1</v>
      </c>
      <c r="H4" s="9">
        <f t="shared" si="0"/>
        <v>1</v>
      </c>
    </row>
    <row r="5" spans="1:8" ht="42" customHeight="1">
      <c r="A5" s="7" t="s">
        <v>52</v>
      </c>
      <c r="B5" t="s">
        <v>53</v>
      </c>
      <c r="C5" s="9">
        <v>1</v>
      </c>
      <c r="D5" s="9">
        <f t="shared" si="0"/>
        <v>1</v>
      </c>
      <c r="E5" s="9">
        <f t="shared" si="0"/>
        <v>1</v>
      </c>
      <c r="F5" s="9">
        <f t="shared" si="0"/>
        <v>1</v>
      </c>
      <c r="G5" s="9">
        <f t="shared" si="0"/>
        <v>1</v>
      </c>
      <c r="H5" s="9">
        <f t="shared" si="0"/>
        <v>1</v>
      </c>
    </row>
    <row r="6" spans="1:8" ht="42" customHeight="1">
      <c r="A6" s="7" t="s">
        <v>54</v>
      </c>
      <c r="B6" t="s">
        <v>55</v>
      </c>
      <c r="C6" s="9">
        <v>1</v>
      </c>
      <c r="D6" s="9">
        <f t="shared" si="0"/>
        <v>1</v>
      </c>
      <c r="E6" s="9">
        <f t="shared" si="0"/>
        <v>1</v>
      </c>
      <c r="F6" s="9">
        <f t="shared" si="0"/>
        <v>1</v>
      </c>
      <c r="G6" s="9">
        <f t="shared" si="0"/>
        <v>1</v>
      </c>
      <c r="H6" s="9">
        <f t="shared" si="0"/>
        <v>1</v>
      </c>
    </row>
    <row r="7" spans="1:8" ht="42" customHeight="1">
      <c r="A7" s="7" t="s">
        <v>56</v>
      </c>
      <c r="B7" t="s">
        <v>57</v>
      </c>
      <c r="C7" s="9">
        <v>1</v>
      </c>
      <c r="D7" s="9">
        <f t="shared" si="0"/>
        <v>1</v>
      </c>
      <c r="E7" s="9">
        <f t="shared" si="0"/>
        <v>1</v>
      </c>
      <c r="F7" s="9">
        <f t="shared" si="0"/>
        <v>1</v>
      </c>
      <c r="G7" s="9">
        <f t="shared" si="0"/>
        <v>1</v>
      </c>
      <c r="H7" s="9">
        <f t="shared" si="0"/>
        <v>1</v>
      </c>
    </row>
    <row r="8" spans="1:8" ht="42" customHeight="1">
      <c r="A8" s="7" t="s">
        <v>58</v>
      </c>
      <c r="B8" t="s">
        <v>59</v>
      </c>
      <c r="C8" s="9">
        <v>1</v>
      </c>
      <c r="D8" s="9">
        <f t="shared" si="0"/>
        <v>1</v>
      </c>
      <c r="E8" s="9">
        <f t="shared" si="0"/>
        <v>1</v>
      </c>
      <c r="F8" s="9">
        <f t="shared" si="0"/>
        <v>1</v>
      </c>
      <c r="G8" s="9">
        <f t="shared" si="0"/>
        <v>1</v>
      </c>
      <c r="H8" s="9">
        <f t="shared" si="0"/>
        <v>1</v>
      </c>
    </row>
    <row r="9" spans="1:8" ht="42" customHeight="1">
      <c r="A9" s="7" t="s">
        <v>60</v>
      </c>
      <c r="B9" t="s">
        <v>61</v>
      </c>
      <c r="C9" s="9">
        <v>1</v>
      </c>
      <c r="D9" s="9">
        <f t="shared" si="0"/>
        <v>1</v>
      </c>
      <c r="E9" s="9">
        <f t="shared" si="0"/>
        <v>1</v>
      </c>
      <c r="F9" s="9">
        <f t="shared" si="0"/>
        <v>1</v>
      </c>
      <c r="G9" s="9">
        <f t="shared" si="0"/>
        <v>1</v>
      </c>
      <c r="H9" s="9">
        <f t="shared" si="0"/>
        <v>1</v>
      </c>
    </row>
    <row r="10" spans="1:8" ht="42" customHeight="1">
      <c r="A10" s="7" t="s">
        <v>62</v>
      </c>
      <c r="B10" t="s">
        <v>63</v>
      </c>
      <c r="C10" s="9">
        <v>1</v>
      </c>
      <c r="D10" s="9">
        <f t="shared" si="0"/>
        <v>1</v>
      </c>
      <c r="E10" s="9">
        <f t="shared" si="0"/>
        <v>1</v>
      </c>
      <c r="F10" s="9">
        <f t="shared" si="0"/>
        <v>1</v>
      </c>
      <c r="G10" s="9">
        <f t="shared" si="0"/>
        <v>1</v>
      </c>
      <c r="H10" s="9">
        <f t="shared" si="0"/>
        <v>1</v>
      </c>
    </row>
    <row r="11" spans="1:8" ht="42" customHeight="1">
      <c r="A11" s="7" t="s">
        <v>64</v>
      </c>
      <c r="B11" t="s">
        <v>65</v>
      </c>
      <c r="C11" s="9"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1</v>
      </c>
      <c r="H11" s="9">
        <f t="shared" si="0"/>
        <v>1</v>
      </c>
    </row>
    <row r="12" spans="1:8" ht="42" customHeight="1">
      <c r="A12" s="7" t="s">
        <v>66</v>
      </c>
      <c r="B12" t="s">
        <v>67</v>
      </c>
      <c r="C12" s="9">
        <v>1</v>
      </c>
      <c r="D12" s="9">
        <f t="shared" si="0"/>
        <v>1</v>
      </c>
      <c r="E12" s="9">
        <f t="shared" si="0"/>
        <v>1</v>
      </c>
      <c r="F12" s="9">
        <f t="shared" si="0"/>
        <v>1</v>
      </c>
      <c r="G12" s="9">
        <f t="shared" si="0"/>
        <v>1</v>
      </c>
      <c r="H12" s="9">
        <f t="shared" si="0"/>
        <v>1</v>
      </c>
    </row>
    <row r="13" spans="1:8" ht="42" customHeight="1">
      <c r="A13" s="7" t="s">
        <v>68</v>
      </c>
      <c r="B13" t="s">
        <v>69</v>
      </c>
      <c r="C13" s="9">
        <v>1</v>
      </c>
      <c r="D13" s="9">
        <f aca="true" t="shared" si="1" ref="D13:H22">C13</f>
        <v>1</v>
      </c>
      <c r="E13" s="9">
        <f t="shared" si="1"/>
        <v>1</v>
      </c>
      <c r="F13" s="9">
        <f t="shared" si="1"/>
        <v>1</v>
      </c>
      <c r="G13" s="9">
        <f t="shared" si="1"/>
        <v>1</v>
      </c>
      <c r="H13" s="9">
        <f t="shared" si="1"/>
        <v>1</v>
      </c>
    </row>
    <row r="14" spans="1:8" ht="42" customHeight="1">
      <c r="A14" s="7" t="s">
        <v>70</v>
      </c>
      <c r="B14" t="s">
        <v>71</v>
      </c>
      <c r="C14" s="9">
        <v>1</v>
      </c>
      <c r="D14" s="9">
        <f t="shared" si="1"/>
        <v>1</v>
      </c>
      <c r="E14" s="9">
        <f t="shared" si="1"/>
        <v>1</v>
      </c>
      <c r="F14" s="9">
        <f t="shared" si="1"/>
        <v>1</v>
      </c>
      <c r="G14" s="9">
        <f t="shared" si="1"/>
        <v>1</v>
      </c>
      <c r="H14" s="9">
        <f t="shared" si="1"/>
        <v>1</v>
      </c>
    </row>
    <row r="15" spans="1:8" ht="39.75" customHeight="1">
      <c r="A15" s="7" t="s">
        <v>72</v>
      </c>
      <c r="B15" t="s">
        <v>73</v>
      </c>
      <c r="C15" s="9">
        <v>1</v>
      </c>
      <c r="D15" s="9">
        <f t="shared" si="1"/>
        <v>1</v>
      </c>
      <c r="E15" s="9">
        <f t="shared" si="1"/>
        <v>1</v>
      </c>
      <c r="F15" s="9">
        <f t="shared" si="1"/>
        <v>1</v>
      </c>
      <c r="G15" s="9">
        <f t="shared" si="1"/>
        <v>1</v>
      </c>
      <c r="H15" s="9">
        <f t="shared" si="1"/>
        <v>1</v>
      </c>
    </row>
    <row r="16" spans="1:8" ht="52.5" customHeight="1">
      <c r="A16" s="7" t="s">
        <v>74</v>
      </c>
      <c r="B16" t="s">
        <v>75</v>
      </c>
      <c r="C16" s="9">
        <v>1</v>
      </c>
      <c r="D16" s="9">
        <f t="shared" si="1"/>
        <v>1</v>
      </c>
      <c r="E16" s="9">
        <f t="shared" si="1"/>
        <v>1</v>
      </c>
      <c r="F16" s="9">
        <f t="shared" si="1"/>
        <v>1</v>
      </c>
      <c r="G16" s="9">
        <f t="shared" si="1"/>
        <v>1</v>
      </c>
      <c r="H16" s="9">
        <f t="shared" si="1"/>
        <v>1</v>
      </c>
    </row>
    <row r="17" spans="1:8" ht="42" customHeight="1">
      <c r="A17" s="7" t="s">
        <v>76</v>
      </c>
      <c r="B17" t="s">
        <v>77</v>
      </c>
      <c r="C17" s="9">
        <v>1</v>
      </c>
      <c r="D17" s="9">
        <f t="shared" si="1"/>
        <v>1</v>
      </c>
      <c r="E17" s="9">
        <f t="shared" si="1"/>
        <v>1</v>
      </c>
      <c r="F17" s="9">
        <f t="shared" si="1"/>
        <v>1</v>
      </c>
      <c r="G17" s="9">
        <f t="shared" si="1"/>
        <v>1</v>
      </c>
      <c r="H17" s="9">
        <f t="shared" si="1"/>
        <v>1</v>
      </c>
    </row>
    <row r="18" spans="1:8" ht="42" customHeight="1">
      <c r="A18" s="7" t="s">
        <v>78</v>
      </c>
      <c r="B18" t="s">
        <v>79</v>
      </c>
      <c r="C18" s="9">
        <v>1</v>
      </c>
      <c r="D18" s="9">
        <f t="shared" si="1"/>
        <v>1</v>
      </c>
      <c r="E18" s="9">
        <f t="shared" si="1"/>
        <v>1</v>
      </c>
      <c r="F18" s="9">
        <f t="shared" si="1"/>
        <v>1</v>
      </c>
      <c r="G18" s="9">
        <f t="shared" si="1"/>
        <v>1</v>
      </c>
      <c r="H18" s="9">
        <f t="shared" si="1"/>
        <v>1</v>
      </c>
    </row>
    <row r="19" spans="1:8" ht="42" customHeight="1">
      <c r="A19" s="7" t="s">
        <v>80</v>
      </c>
      <c r="B19" t="s">
        <v>81</v>
      </c>
      <c r="C19" s="9">
        <v>1</v>
      </c>
      <c r="D19" s="9">
        <f t="shared" si="1"/>
        <v>1</v>
      </c>
      <c r="E19" s="9">
        <f t="shared" si="1"/>
        <v>1</v>
      </c>
      <c r="F19" s="9">
        <f t="shared" si="1"/>
        <v>1</v>
      </c>
      <c r="G19" s="9">
        <f t="shared" si="1"/>
        <v>1</v>
      </c>
      <c r="H19" s="9">
        <f t="shared" si="1"/>
        <v>1</v>
      </c>
    </row>
    <row r="20" spans="1:8" ht="42" customHeight="1">
      <c r="A20" s="7" t="s">
        <v>82</v>
      </c>
      <c r="B20" t="s">
        <v>83</v>
      </c>
      <c r="C20" s="9">
        <v>1</v>
      </c>
      <c r="D20" s="9">
        <f t="shared" si="1"/>
        <v>1</v>
      </c>
      <c r="E20" s="9">
        <f t="shared" si="1"/>
        <v>1</v>
      </c>
      <c r="F20" s="9">
        <f t="shared" si="1"/>
        <v>1</v>
      </c>
      <c r="G20" s="9">
        <f t="shared" si="1"/>
        <v>1</v>
      </c>
      <c r="H20" s="9">
        <f t="shared" si="1"/>
        <v>1</v>
      </c>
    </row>
    <row r="21" spans="1:8" ht="42" customHeight="1">
      <c r="A21" s="7" t="s">
        <v>84</v>
      </c>
      <c r="B21" t="s">
        <v>85</v>
      </c>
      <c r="C21" s="9">
        <v>1</v>
      </c>
      <c r="D21" s="9">
        <f t="shared" si="1"/>
        <v>1</v>
      </c>
      <c r="E21" s="9">
        <f t="shared" si="1"/>
        <v>1</v>
      </c>
      <c r="F21" s="9">
        <f t="shared" si="1"/>
        <v>1</v>
      </c>
      <c r="G21" s="9">
        <f t="shared" si="1"/>
        <v>1</v>
      </c>
      <c r="H21" s="9">
        <f t="shared" si="1"/>
        <v>1</v>
      </c>
    </row>
    <row r="22" spans="1:8" ht="42" customHeight="1">
      <c r="A22" s="7" t="s">
        <v>86</v>
      </c>
      <c r="B22" t="s">
        <v>87</v>
      </c>
      <c r="C22" s="9">
        <v>1</v>
      </c>
      <c r="D22" s="9">
        <f t="shared" si="1"/>
        <v>1</v>
      </c>
      <c r="E22" s="9">
        <f t="shared" si="1"/>
        <v>1</v>
      </c>
      <c r="F22" s="9">
        <f t="shared" si="1"/>
        <v>1</v>
      </c>
      <c r="G22" s="9">
        <f t="shared" si="1"/>
        <v>1</v>
      </c>
      <c r="H22" s="9">
        <f t="shared" si="1"/>
        <v>1</v>
      </c>
    </row>
    <row r="23" spans="1:8" ht="42" customHeight="1">
      <c r="A23" s="7" t="s">
        <v>88</v>
      </c>
      <c r="B23" t="s">
        <v>89</v>
      </c>
      <c r="C23" s="9">
        <v>1</v>
      </c>
      <c r="D23" s="9">
        <f aca="true" t="shared" si="2" ref="D23:H24">C23</f>
        <v>1</v>
      </c>
      <c r="E23" s="9">
        <f t="shared" si="2"/>
        <v>1</v>
      </c>
      <c r="F23" s="9">
        <f t="shared" si="2"/>
        <v>1</v>
      </c>
      <c r="G23" s="9">
        <f t="shared" si="2"/>
        <v>1</v>
      </c>
      <c r="H23" s="9">
        <f t="shared" si="2"/>
        <v>1</v>
      </c>
    </row>
    <row r="24" spans="1:8" ht="12.75">
      <c r="A24" s="7" t="s">
        <v>222</v>
      </c>
      <c r="B24" t="s">
        <v>223</v>
      </c>
      <c r="C24" s="9">
        <v>1</v>
      </c>
      <c r="D24" s="9">
        <f t="shared" si="2"/>
        <v>1</v>
      </c>
      <c r="E24" s="9">
        <f t="shared" si="2"/>
        <v>1</v>
      </c>
      <c r="F24" s="9">
        <f t="shared" si="2"/>
        <v>1</v>
      </c>
      <c r="G24" s="9">
        <f t="shared" si="2"/>
        <v>1</v>
      </c>
      <c r="H24" s="9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51" bestFit="1" customWidth="1"/>
    <col min="10" max="10" width="3.8515625" style="51" bestFit="1" customWidth="1"/>
    <col min="11" max="11" width="4.00390625" style="51" bestFit="1" customWidth="1"/>
  </cols>
  <sheetData>
    <row r="1" spans="2:11" ht="12.75">
      <c r="B1" s="56" t="s">
        <v>228</v>
      </c>
      <c r="C1" s="55" t="s">
        <v>233</v>
      </c>
      <c r="D1" t="s">
        <v>103</v>
      </c>
      <c r="E1" t="s">
        <v>229</v>
      </c>
      <c r="F1" t="s">
        <v>230</v>
      </c>
      <c r="G1" t="s">
        <v>231</v>
      </c>
      <c r="H1" t="s">
        <v>232</v>
      </c>
      <c r="I1" s="57" t="s">
        <v>101</v>
      </c>
      <c r="J1" s="46" t="s">
        <v>90</v>
      </c>
      <c r="K1" s="46" t="s">
        <v>102</v>
      </c>
    </row>
    <row r="2" spans="1:11" ht="12.75">
      <c r="A2" s="21">
        <v>1</v>
      </c>
      <c r="B2" s="52">
        <v>0.4996527777777778</v>
      </c>
      <c r="C2" s="52">
        <v>0.6403125</v>
      </c>
      <c r="D2" s="52">
        <f>C2-B2</f>
        <v>0.14065972222222217</v>
      </c>
      <c r="E2" s="53">
        <f>D2</f>
        <v>0.14065972222222217</v>
      </c>
      <c r="F2">
        <f>I2/24</f>
        <v>0.125</v>
      </c>
      <c r="G2">
        <f>J2/60/24</f>
        <v>0.015277777777777777</v>
      </c>
      <c r="H2" s="53">
        <f>E2-F2-G2</f>
        <v>0.00038194444444439486</v>
      </c>
      <c r="I2" s="54">
        <f>ROUNDDOWN($D2*24,0)</f>
        <v>3</v>
      </c>
      <c r="J2" s="54">
        <f>ROUNDDOWN(($D2*24-I2)*60,0)</f>
        <v>22</v>
      </c>
      <c r="K2" s="54">
        <f>H2*60*60*24</f>
        <v>32.999999999995715</v>
      </c>
    </row>
    <row r="3" spans="1:8" ht="12.75">
      <c r="A3" s="21">
        <v>2</v>
      </c>
      <c r="E3" s="53"/>
      <c r="F3" s="53"/>
      <c r="G3" s="53"/>
      <c r="H3" s="53"/>
    </row>
    <row r="4" ht="12.75">
      <c r="A4" s="21">
        <v>3</v>
      </c>
    </row>
    <row r="5" ht="12.75">
      <c r="A5" s="21">
        <v>4</v>
      </c>
    </row>
    <row r="6" ht="12.75">
      <c r="A6" s="21">
        <v>5</v>
      </c>
    </row>
    <row r="7" ht="12.75">
      <c r="A7" s="21">
        <v>6</v>
      </c>
    </row>
    <row r="8" ht="12.75">
      <c r="A8" s="21">
        <v>7</v>
      </c>
    </row>
    <row r="9" ht="12.75">
      <c r="A9" s="21">
        <v>8</v>
      </c>
    </row>
    <row r="10" ht="12.75">
      <c r="A10" s="21">
        <v>9</v>
      </c>
    </row>
    <row r="11" ht="12.75">
      <c r="A11" s="21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2016-07-17T00:07:43Z</dcterms:modified>
  <cp:category/>
  <cp:version/>
  <cp:contentType/>
  <cp:contentStatus/>
</cp:coreProperties>
</file>