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455" windowHeight="5220" activeTab="3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SCHRS" sheetId="7" r:id="rId7"/>
    <sheet name="Adjustment" sheetId="8" r:id="rId8"/>
    <sheet name="TimeConv" sheetId="9" r:id="rId9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<sst xmlns="http://schemas.openxmlformats.org/spreadsheetml/2006/main" count="357" uniqueCount="206">
  <si>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</si>
  <si>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</si>
  <si>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</si>
  <si>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</si>
  <si>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</si>
  <si>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</si>
  <si>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</si>
  <si>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</si>
  <si>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</si>
  <si>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</si>
  <si>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</si>
  <si>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</si>
  <si>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</si>
  <si>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</si>
  <si>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</si>
  <si>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</si>
  <si>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</si>
  <si>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</si>
  <si>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</si>
  <si>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</si>
  <si>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</si>
  <si>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</si>
  <si>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</si>
  <si>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</si>
  <si>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</si>
  <si>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</si>
  <si>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</si>
  <si>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</si>
  <si>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</si>
  <si>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</si>
  <si>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</si>
  <si>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</si>
  <si>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</si>
  <si>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</si>
  <si>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</si>
  <si>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</si>
  <si>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</si>
  <si>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</si>
  <si>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</si>
  <si>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</si>
  <si>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</si>
  <si>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</si>
  <si>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</si>
  <si>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</si>
  <si>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</si>
  <si>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</si>
  <si>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</si>
  <si>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</si>
  <si>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</si>
  <si>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</si>
  <si>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</si>
  <si>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</si>
  <si>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</si>
  <si>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</si>
  <si>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</si>
  <si>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</si>
  <si>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</si>
  <si>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</si>
  <si>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</si>
  <si>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</si>
  <si>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</si>
  <si>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</si>
  <si>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</si>
  <si>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</si>
  <si>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</si>
  <si>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</si>
  <si>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</si>
  <si>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</si>
  <si>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</si>
  <si>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</si>
  <si>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</si>
  <si>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</si>
  <si>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</si>
  <si>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</si>
  <si>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</si>
  <si>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</si>
  <si>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</si>
  <si>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</si>
  <si>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</si>
  <si>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</si>
  <si>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</si>
  <si>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</si>
  <si>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</si>
  <si>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</si>
  <si>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</si>
  <si>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</si>
  <si>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</si>
  <si>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</si>
  <si>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</si>
  <si>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</si>
  <si>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</si>
  <si>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</si>
  <si>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</si>
  <si>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</si>
  <si>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</si>
  <si>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</si>
  <si>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</si>
  <si>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</si>
  <si>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</si>
  <si>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</si>
  <si>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</si>
  <si>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</si>
  <si>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</si>
  <si>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</si>
  <si>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</si>
  <si>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</si>
  <si>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</si>
  <si>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</si>
  <si>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</si>
  <si>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</si>
  <si>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</si>
  <si>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</si>
  <si>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</si>
  <si>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</si>
  <si>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</si>
  <si>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</si>
  <si>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</si>
  <si>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</si>
  <si>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</si>
  <si>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</si>
  <si>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</si>
  <si>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</si>
  <si>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</si>
  <si>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</si>
  <si>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</si>
  <si>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</si>
  <si>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</si>
  <si>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</si>
  <si>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</si>
  <si>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</si>
  <si>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</si>
  <si>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</si>
  <si>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</si>
  <si>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</si>
  <si>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</si>
  <si>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</si>
  <si>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</si>
  <si>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</si>
  <si>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</si>
  <si>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</si>
  <si>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</si>
  <si>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</si>
  <si>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</si>
  <si>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</si>
  <si>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</si>
  <si>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</si>
  <si>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</si>
  <si>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</si>
  <si>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</si>
  <si>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</si>
  <si>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</si>
  <si>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</si>
  <si>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</si>
  <si>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</si>
  <si>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</si>
  <si>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</si>
  <si>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</si>
  <si>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</si>
  <si>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</si>
  <si>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</si>
  <si>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</si>
  <si>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</si>
  <si>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</si>
  <si>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</si>
  <si>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</si>
  <si>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</si>
  <si>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</si>
  <si>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</si>
  <si>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</si>
  <si>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</si>
  <si>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</si>
  <si>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</si>
  <si>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</si>
  <si>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</si>
  <si>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</si>
  <si>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</si>
  <si>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Nacra Inter17 Xl Solo</t>
  </si>
  <si>
    <t>Nacra Inter17 Xl Solo Spinnaker</t>
  </si>
  <si>
    <t>N17N</t>
  </si>
  <si>
    <t>Peter Shearer</t>
  </si>
  <si>
    <t>Ori Ben Zvi</t>
  </si>
  <si>
    <t>n17</t>
  </si>
  <si>
    <t>Tony Bindel</t>
  </si>
  <si>
    <t>h17</t>
  </si>
  <si>
    <t>Wolfgang Kornwebel</t>
  </si>
  <si>
    <t>Braden Rustrand</t>
  </si>
  <si>
    <t>n/a</t>
  </si>
  <si>
    <t>H16s</t>
  </si>
  <si>
    <t>Tony Hannan</t>
  </si>
  <si>
    <t>Dave &amp; Connor</t>
  </si>
  <si>
    <t>f18</t>
  </si>
  <si>
    <t>Peter Simon</t>
  </si>
  <si>
    <t>Doug Leite</t>
  </si>
  <si>
    <t>wave</t>
  </si>
  <si>
    <t>dnf</t>
  </si>
  <si>
    <t>Mike Evans</t>
  </si>
  <si>
    <t>Greg Raybon</t>
  </si>
  <si>
    <t>h16</t>
  </si>
  <si>
    <t>Paolo Rodriguez-Heyman</t>
  </si>
  <si>
    <t>Chris Payne</t>
  </si>
  <si>
    <t>Nathan Huff</t>
  </si>
  <si>
    <t>Bob Jopson</t>
  </si>
  <si>
    <t>Ted Fortier</t>
  </si>
  <si>
    <t>Caroline Fortier</t>
  </si>
  <si>
    <t>Mark Modderman</t>
  </si>
  <si>
    <t xml:space="preserve"> dnf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</si>
</sst>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000"/>
    <numFmt numFmtId="169" formatCode="_(* #,##0.0000_);_(* \(#,##0.00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3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3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3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3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 vertical="top"/>
      <protection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left"/>
      <protection/>
    </xf>
    <xf numFmtId="43" fontId="7" fillId="0" borderId="11" xfId="42" applyFont="1" applyBorder="1" applyAlignment="1" applyProtection="1">
      <alignment horizontal="center" vertical="top"/>
      <protection/>
    </xf>
    <xf numFmtId="167" fontId="7" fillId="0" borderId="11" xfId="42" applyNumberFormat="1" applyFont="1" applyBorder="1" applyAlignment="1" applyProtection="1">
      <alignment horizontal="center" vertical="top"/>
      <protection/>
    </xf>
    <xf numFmtId="0" fontId="7" fillId="5" borderId="11" xfId="0" applyNumberFormat="1" applyFont="1" applyFill="1" applyBorder="1" applyAlignment="1" applyProtection="1">
      <alignment horizontal="center" vertical="top"/>
      <protection/>
    </xf>
    <xf numFmtId="0" fontId="7" fillId="19" borderId="11" xfId="0" applyNumberFormat="1" applyFont="1" applyFill="1" applyBorder="1" applyAlignment="1" applyProtection="1">
      <alignment horizontal="center" vertical="top"/>
      <protection/>
    </xf>
    <xf numFmtId="2" fontId="7" fillId="0" borderId="11" xfId="42" applyNumberFormat="1" applyFont="1" applyBorder="1" applyAlignment="1" applyProtection="1">
      <alignment horizontal="center" vertical="top"/>
      <protection/>
    </xf>
    <xf numFmtId="43" fontId="5" fillId="0" borderId="11" xfId="42" applyFont="1" applyBorder="1" applyAlignment="1">
      <alignment/>
    </xf>
    <xf numFmtId="167" fontId="5" fillId="0" borderId="11" xfId="42" applyNumberFormat="1" applyFont="1" applyBorder="1" applyAlignment="1">
      <alignment/>
    </xf>
    <xf numFmtId="0" fontId="5" fillId="5" borderId="11" xfId="0" applyFont="1" applyFill="1" applyBorder="1" applyAlignment="1">
      <alignment/>
    </xf>
    <xf numFmtId="2" fontId="5" fillId="0" borderId="11" xfId="42" applyNumberFormat="1" applyFont="1" applyBorder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5" fillId="21" borderId="0" xfId="0" applyFont="1" applyFill="1" applyBorder="1" applyAlignment="1">
      <alignment horizontal="center"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left"/>
    </xf>
    <xf numFmtId="43" fontId="5" fillId="21" borderId="0" xfId="42" applyFont="1" applyFill="1" applyBorder="1" applyAlignment="1">
      <alignment/>
    </xf>
    <xf numFmtId="167" fontId="5" fillId="21" borderId="0" xfId="42" applyNumberFormat="1" applyFont="1" applyFill="1" applyBorder="1" applyAlignment="1">
      <alignment/>
    </xf>
    <xf numFmtId="2" fontId="5" fillId="21" borderId="0" xfId="42" applyNumberFormat="1" applyFont="1" applyFill="1" applyBorder="1" applyAlignment="1">
      <alignment/>
    </xf>
    <xf numFmtId="0" fontId="25" fillId="22" borderId="11" xfId="61" applyFont="1" applyFill="1" applyBorder="1" applyAlignment="1">
      <alignment horizontal="right"/>
      <protection/>
    </xf>
    <xf numFmtId="0" fontId="5" fillId="0" borderId="11" xfId="59" applyBorder="1">
      <alignment/>
      <protection/>
    </xf>
    <xf numFmtId="0" fontId="5" fillId="0" borderId="11" xfId="60" applyFont="1" applyBorder="1">
      <alignment/>
      <protection/>
    </xf>
    <xf numFmtId="2" fontId="7" fillId="0" borderId="12" xfId="42" applyNumberFormat="1" applyFont="1" applyBorder="1" applyAlignment="1" applyProtection="1">
      <alignment horizontal="center" vertical="top"/>
      <protection/>
    </xf>
    <xf numFmtId="0" fontId="5" fillId="0" borderId="11" xfId="60" applyBorder="1">
      <alignment/>
      <protection/>
    </xf>
    <xf numFmtId="0" fontId="4" fillId="0" borderId="11" xfId="0" applyFont="1" applyBorder="1" applyAlignment="1">
      <alignment horizontal="center"/>
    </xf>
    <xf numFmtId="3" fontId="25" fillId="22" borderId="11" xfId="61" applyNumberFormat="1" applyFont="1" applyFill="1" applyBorder="1" applyAlignment="1">
      <alignment horizontal="right"/>
      <protection/>
    </xf>
    <xf numFmtId="49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right"/>
    </xf>
    <xf numFmtId="167" fontId="26" fillId="0" borderId="10" xfId="42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right"/>
    </xf>
    <xf numFmtId="167" fontId="26" fillId="0" borderId="10" xfId="42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62" applyFont="1">
      <alignment/>
      <protection/>
    </xf>
    <xf numFmtId="167" fontId="5" fillId="0" borderId="0" xfId="42" applyNumberFormat="1" applyFont="1" applyAlignment="1">
      <alignment/>
    </xf>
    <xf numFmtId="164" fontId="5" fillId="0" borderId="0" xfId="0" applyNumberFormat="1" applyFont="1" applyAlignment="1">
      <alignment/>
    </xf>
    <xf numFmtId="166" fontId="5" fillId="0" borderId="0" xfId="42" applyNumberFormat="1" applyFont="1" applyAlignment="1">
      <alignment/>
    </xf>
    <xf numFmtId="167" fontId="5" fillId="19" borderId="0" xfId="42" applyNumberFormat="1" applyFont="1" applyFill="1" applyAlignment="1">
      <alignment/>
    </xf>
    <xf numFmtId="169" fontId="5" fillId="0" borderId="0" xfId="42" applyNumberFormat="1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67" fontId="5" fillId="0" borderId="0" xfId="42" applyNumberFormat="1" applyFont="1" applyAlignment="1">
      <alignment/>
    </xf>
    <xf numFmtId="0" fontId="5" fillId="0" borderId="0" xfId="62">
      <alignment/>
      <protection/>
    </xf>
    <xf numFmtId="0" fontId="5" fillId="0" borderId="0" xfId="58" applyFont="1">
      <alignment/>
      <protection/>
    </xf>
    <xf numFmtId="0" fontId="4" fillId="19" borderId="11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23_SCHRS_Ratings_Download_202" xfId="58"/>
    <cellStyle name="Normal_Overall-Results" xfId="59"/>
    <cellStyle name="Normal_Race(1)" xfId="60"/>
    <cellStyle name="Normal_Race(1)_1" xfId="61"/>
    <cellStyle name="Normal_SCHR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21"/>
  <sheetViews>
    <sheetView zoomScalePageLayoutView="0" workbookViewId="0" topLeftCell="A1">
      <selection activeCell="B3" sqref="B3:B10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1</v>
      </c>
      <c r="B3" s="51">
        <v>4</v>
      </c>
      <c r="C3" s="48" t="s">
        <v>185</v>
      </c>
      <c r="D3" s="50" t="s">
        <v>186</v>
      </c>
      <c r="E3" s="50">
        <v>58198</v>
      </c>
      <c r="F3" s="48" t="s">
        <v>187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10">IF(F3="","",IF(K3="nl",100,100*G3/K3))</f>
        <v>#DIV/0!</v>
      </c>
      <c r="M3" s="36">
        <f>IF(F3="","",INDEX(SCHRS!$A$1:$J$23,MATCH(F3,SCHRS!$B$1:$B$23,0),$D$1+5))</f>
        <v>1.151</v>
      </c>
      <c r="N3" s="36">
        <v>1</v>
      </c>
      <c r="O3" s="36">
        <f aca="true" t="shared" si="2" ref="O3:O10">IF(F3="","",M3*N3)</f>
        <v>1.151</v>
      </c>
      <c r="P3" s="37"/>
      <c r="Q3" s="46">
        <v>16</v>
      </c>
      <c r="R3" s="52">
        <v>18</v>
      </c>
      <c r="S3" s="38">
        <f aca="true" t="shared" si="3" ref="S3:S10">IF(R3="","",IF(TYPE(R3)=2,R3,(P3*60+Q3+(R3/60))))</f>
        <v>16.3</v>
      </c>
      <c r="T3" s="38">
        <f aca="true" t="shared" si="4" ref="T3:T10">IF(S3="","",IF(TYPE(R3)=2,S3,S3/(O3)))</f>
        <v>14.16159860990443</v>
      </c>
    </row>
    <row r="4" spans="1:20" ht="15">
      <c r="A4" s="59">
        <v>2</v>
      </c>
      <c r="B4" s="72">
        <v>9</v>
      </c>
      <c r="C4" s="47" t="s">
        <v>192</v>
      </c>
      <c r="D4" s="47"/>
      <c r="E4" s="50">
        <v>124</v>
      </c>
      <c r="F4" s="48" t="s">
        <v>193</v>
      </c>
      <c r="G4" s="39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1.521</v>
      </c>
      <c r="N4" s="36">
        <v>1</v>
      </c>
      <c r="O4" s="36">
        <f t="shared" si="2"/>
        <v>1.521</v>
      </c>
      <c r="P4" s="37"/>
      <c r="Q4" s="46"/>
      <c r="R4" s="52" t="s">
        <v>194</v>
      </c>
      <c r="S4" s="38" t="str">
        <f t="shared" si="3"/>
        <v>dnf</v>
      </c>
      <c r="T4" s="38" t="str">
        <f t="shared" si="4"/>
        <v>dnf</v>
      </c>
    </row>
    <row r="5" spans="1:20" ht="15">
      <c r="A5" s="59">
        <v>3</v>
      </c>
      <c r="B5" s="51">
        <v>3</v>
      </c>
      <c r="C5" s="48" t="s">
        <v>180</v>
      </c>
      <c r="D5" s="50"/>
      <c r="E5" s="50">
        <v>125</v>
      </c>
      <c r="F5" s="48" t="s">
        <v>181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1.108</v>
      </c>
      <c r="N5" s="36">
        <v>1</v>
      </c>
      <c r="O5" s="36">
        <f t="shared" si="2"/>
        <v>1.108</v>
      </c>
      <c r="P5" s="37"/>
      <c r="Q5" s="46">
        <v>12</v>
      </c>
      <c r="R5" s="52">
        <v>55</v>
      </c>
      <c r="S5" s="38">
        <f t="shared" si="3"/>
        <v>12.916666666666666</v>
      </c>
      <c r="T5" s="38">
        <f t="shared" si="4"/>
        <v>11.657641395908543</v>
      </c>
    </row>
    <row r="6" spans="1:20" ht="15">
      <c r="A6" s="59">
        <v>4</v>
      </c>
      <c r="B6" s="51">
        <v>2</v>
      </c>
      <c r="C6" s="48" t="s">
        <v>179</v>
      </c>
      <c r="D6" s="48"/>
      <c r="E6" s="50">
        <v>127</v>
      </c>
      <c r="F6" s="48" t="s">
        <v>166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1.108</v>
      </c>
      <c r="N6" s="36">
        <v>1</v>
      </c>
      <c r="O6" s="36">
        <f t="shared" si="2"/>
        <v>1.108</v>
      </c>
      <c r="P6" s="37"/>
      <c r="Q6" s="46">
        <v>12</v>
      </c>
      <c r="R6" s="52">
        <v>30</v>
      </c>
      <c r="S6" s="38">
        <f t="shared" si="3"/>
        <v>12.5</v>
      </c>
      <c r="T6" s="38">
        <f t="shared" si="4"/>
        <v>11.281588447653428</v>
      </c>
    </row>
    <row r="7" spans="1:20" ht="15">
      <c r="A7" s="59">
        <v>5</v>
      </c>
      <c r="B7" s="51">
        <v>6</v>
      </c>
      <c r="C7" s="48" t="s">
        <v>191</v>
      </c>
      <c r="D7" s="50"/>
      <c r="E7" s="50">
        <v>113</v>
      </c>
      <c r="F7" s="48" t="s">
        <v>166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1.108</v>
      </c>
      <c r="N7" s="36">
        <v>1</v>
      </c>
      <c r="O7" s="36">
        <f t="shared" si="2"/>
        <v>1.108</v>
      </c>
      <c r="P7" s="37"/>
      <c r="Q7" s="46">
        <v>17</v>
      </c>
      <c r="R7" s="52">
        <v>15</v>
      </c>
      <c r="S7" s="38">
        <f t="shared" si="3"/>
        <v>17.25</v>
      </c>
      <c r="T7" s="38">
        <f t="shared" si="4"/>
        <v>15.568592057761732</v>
      </c>
    </row>
    <row r="8" spans="1:20" ht="15">
      <c r="A8" s="59">
        <v>6</v>
      </c>
      <c r="B8" s="51">
        <v>5</v>
      </c>
      <c r="C8" s="48" t="s">
        <v>182</v>
      </c>
      <c r="D8" s="50"/>
      <c r="E8" s="50">
        <v>123</v>
      </c>
      <c r="F8" s="48" t="s">
        <v>183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1.219</v>
      </c>
      <c r="N8" s="36">
        <v>1</v>
      </c>
      <c r="O8" s="36">
        <f t="shared" si="2"/>
        <v>1.219</v>
      </c>
      <c r="P8" s="37"/>
      <c r="Q8" s="46">
        <v>18</v>
      </c>
      <c r="R8" s="52">
        <v>36</v>
      </c>
      <c r="S8" s="38">
        <f t="shared" si="3"/>
        <v>18.6</v>
      </c>
      <c r="T8" s="38">
        <f t="shared" si="4"/>
        <v>15.258408531583266</v>
      </c>
    </row>
    <row r="9" spans="1:20" ht="15">
      <c r="A9" s="59">
        <v>7</v>
      </c>
      <c r="B9" s="51">
        <v>7</v>
      </c>
      <c r="C9" s="48" t="s">
        <v>188</v>
      </c>
      <c r="D9" s="50" t="s">
        <v>189</v>
      </c>
      <c r="E9" s="50">
        <v>339</v>
      </c>
      <c r="F9" s="48" t="s">
        <v>190</v>
      </c>
      <c r="G9" s="39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</v>
      </c>
      <c r="N9" s="36">
        <v>1</v>
      </c>
      <c r="O9" s="36">
        <f t="shared" si="2"/>
        <v>1</v>
      </c>
      <c r="P9" s="37"/>
      <c r="Q9" s="46">
        <v>21</v>
      </c>
      <c r="R9" s="52">
        <v>45</v>
      </c>
      <c r="S9" s="38">
        <f t="shared" si="3"/>
        <v>21.75</v>
      </c>
      <c r="T9" s="38">
        <f t="shared" si="4"/>
        <v>21.75</v>
      </c>
    </row>
    <row r="10" spans="1:20" ht="15">
      <c r="A10" s="59">
        <v>8</v>
      </c>
      <c r="B10" s="51">
        <v>1</v>
      </c>
      <c r="C10" s="48" t="s">
        <v>184</v>
      </c>
      <c r="D10" s="50"/>
      <c r="E10" s="50">
        <v>63255</v>
      </c>
      <c r="F10" s="48" t="s">
        <v>15</v>
      </c>
      <c r="G10" s="39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1.438</v>
      </c>
      <c r="N10" s="36">
        <v>1</v>
      </c>
      <c r="O10" s="36">
        <f t="shared" si="2"/>
        <v>1.438</v>
      </c>
      <c r="P10" s="37"/>
      <c r="Q10" s="46">
        <v>14</v>
      </c>
      <c r="R10" s="52">
        <v>36</v>
      </c>
      <c r="S10" s="38">
        <f t="shared" si="3"/>
        <v>14.6</v>
      </c>
      <c r="T10" s="38">
        <f t="shared" si="4"/>
        <v>10.15299026425591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21"/>
  <sheetViews>
    <sheetView zoomScalePageLayoutView="0" workbookViewId="0" topLeftCell="A1">
      <selection activeCell="A3" sqref="A3:A10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1</v>
      </c>
      <c r="B3" s="72">
        <v>5</v>
      </c>
      <c r="C3" s="48" t="s">
        <v>185</v>
      </c>
      <c r="D3" s="50" t="s">
        <v>186</v>
      </c>
      <c r="E3" s="50">
        <v>58198</v>
      </c>
      <c r="F3" s="48" t="s">
        <v>187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10">IF(F3="","",IF(K3="nl",100,100*G3/K3))</f>
        <v>#DIV/0!</v>
      </c>
      <c r="M3" s="36">
        <f>IF(F3="","",INDEX(SCHRS!$A$1:$J$23,MATCH(F3,SCHRS!$B$1:$B$23,0),$D$1+5))</f>
        <v>1.151</v>
      </c>
      <c r="N3" s="36">
        <v>1</v>
      </c>
      <c r="O3" s="36">
        <f aca="true" t="shared" si="2" ref="O3:O10">IF(F3="","",M3*N3)</f>
        <v>1.151</v>
      </c>
      <c r="P3" s="37"/>
      <c r="Q3" s="46">
        <v>19</v>
      </c>
      <c r="R3" s="52">
        <v>57</v>
      </c>
      <c r="S3" s="38">
        <f aca="true" t="shared" si="3" ref="S3:S10">IF(R3="","",IF(TYPE(R3)=2,R3,(P3*60+Q3+(R3/60))))</f>
        <v>19.95</v>
      </c>
      <c r="T3" s="38">
        <f aca="true" t="shared" si="4" ref="T3:T10">IF(S3="","",IF(TYPE(R3)=2,S3,S3/(O3)))</f>
        <v>17.33275412684622</v>
      </c>
    </row>
    <row r="4" spans="1:20" ht="15">
      <c r="A4" s="59">
        <v>2</v>
      </c>
      <c r="B4" s="72">
        <v>9</v>
      </c>
      <c r="C4" s="47" t="s">
        <v>192</v>
      </c>
      <c r="D4" s="47"/>
      <c r="E4" s="50">
        <v>124</v>
      </c>
      <c r="F4" s="48" t="s">
        <v>193</v>
      </c>
      <c r="G4" s="39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1.521</v>
      </c>
      <c r="N4" s="36">
        <v>1</v>
      </c>
      <c r="O4" s="36">
        <f t="shared" si="2"/>
        <v>1.521</v>
      </c>
      <c r="P4" s="37"/>
      <c r="Q4" s="46"/>
      <c r="R4" s="52" t="s">
        <v>194</v>
      </c>
      <c r="S4" s="38" t="str">
        <f t="shared" si="3"/>
        <v>dnf</v>
      </c>
      <c r="T4" s="38" t="str">
        <f t="shared" si="4"/>
        <v>dnf</v>
      </c>
    </row>
    <row r="5" spans="1:20" ht="15">
      <c r="A5" s="59">
        <v>3</v>
      </c>
      <c r="B5" s="72">
        <v>2</v>
      </c>
      <c r="C5" s="48" t="s">
        <v>180</v>
      </c>
      <c r="D5" s="50"/>
      <c r="E5" s="50">
        <v>125</v>
      </c>
      <c r="F5" s="48" t="s">
        <v>181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1.108</v>
      </c>
      <c r="N5" s="36">
        <v>1</v>
      </c>
      <c r="O5" s="36">
        <f t="shared" si="2"/>
        <v>1.108</v>
      </c>
      <c r="P5" s="37"/>
      <c r="Q5" s="46">
        <v>17</v>
      </c>
      <c r="R5" s="52">
        <v>25</v>
      </c>
      <c r="S5" s="38">
        <f t="shared" si="3"/>
        <v>17.416666666666668</v>
      </c>
      <c r="T5" s="38">
        <f t="shared" si="4"/>
        <v>15.719013237063779</v>
      </c>
    </row>
    <row r="6" spans="1:20" ht="15">
      <c r="A6" s="59">
        <v>4</v>
      </c>
      <c r="B6" s="72">
        <v>4</v>
      </c>
      <c r="C6" s="48" t="s">
        <v>179</v>
      </c>
      <c r="D6" s="50"/>
      <c r="E6" s="50">
        <v>127</v>
      </c>
      <c r="F6" s="48" t="s">
        <v>166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1.108</v>
      </c>
      <c r="N6" s="36">
        <v>1</v>
      </c>
      <c r="O6" s="36">
        <f t="shared" si="2"/>
        <v>1.108</v>
      </c>
      <c r="P6" s="37"/>
      <c r="Q6" s="46">
        <v>17</v>
      </c>
      <c r="R6" s="52">
        <v>45</v>
      </c>
      <c r="S6" s="38">
        <f t="shared" si="3"/>
        <v>17.75</v>
      </c>
      <c r="T6" s="38">
        <f t="shared" si="4"/>
        <v>16.01985559566787</v>
      </c>
    </row>
    <row r="7" spans="1:20" ht="15">
      <c r="A7" s="59">
        <v>5</v>
      </c>
      <c r="B7" s="72">
        <v>7</v>
      </c>
      <c r="C7" s="48" t="s">
        <v>191</v>
      </c>
      <c r="D7" s="50"/>
      <c r="E7" s="50">
        <v>113</v>
      </c>
      <c r="F7" s="48" t="s">
        <v>166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1.108</v>
      </c>
      <c r="N7" s="36">
        <v>1</v>
      </c>
      <c r="O7" s="36">
        <f t="shared" si="2"/>
        <v>1.108</v>
      </c>
      <c r="P7" s="37"/>
      <c r="Q7" s="46">
        <v>26</v>
      </c>
      <c r="R7" s="52">
        <v>1</v>
      </c>
      <c r="S7" s="38">
        <f t="shared" si="3"/>
        <v>26.016666666666666</v>
      </c>
      <c r="T7" s="38">
        <f t="shared" si="4"/>
        <v>23.480746089049337</v>
      </c>
    </row>
    <row r="8" spans="1:20" ht="15">
      <c r="A8" s="59">
        <v>6</v>
      </c>
      <c r="B8" s="72">
        <v>3</v>
      </c>
      <c r="C8" s="48" t="s">
        <v>182</v>
      </c>
      <c r="D8" s="48"/>
      <c r="E8" s="50">
        <v>123</v>
      </c>
      <c r="F8" s="48" t="s">
        <v>183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1.219</v>
      </c>
      <c r="N8" s="36">
        <v>1</v>
      </c>
      <c r="O8" s="36">
        <f t="shared" si="2"/>
        <v>1.219</v>
      </c>
      <c r="P8" s="37"/>
      <c r="Q8" s="46">
        <v>19</v>
      </c>
      <c r="R8" s="52">
        <v>24</v>
      </c>
      <c r="S8" s="38">
        <f t="shared" si="3"/>
        <v>19.4</v>
      </c>
      <c r="T8" s="38">
        <f t="shared" si="4"/>
        <v>15.914684167350284</v>
      </c>
    </row>
    <row r="9" spans="1:20" ht="15">
      <c r="A9" s="59">
        <v>7</v>
      </c>
      <c r="B9" s="72">
        <v>6</v>
      </c>
      <c r="C9" s="48" t="s">
        <v>188</v>
      </c>
      <c r="D9" s="50" t="s">
        <v>189</v>
      </c>
      <c r="E9" s="50">
        <v>339</v>
      </c>
      <c r="F9" s="48" t="s">
        <v>190</v>
      </c>
      <c r="G9" s="39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</v>
      </c>
      <c r="N9" s="36">
        <v>1</v>
      </c>
      <c r="O9" s="36">
        <f t="shared" si="2"/>
        <v>1</v>
      </c>
      <c r="P9" s="37"/>
      <c r="Q9" s="46">
        <v>18</v>
      </c>
      <c r="R9" s="52">
        <v>0</v>
      </c>
      <c r="S9" s="38">
        <f t="shared" si="3"/>
        <v>18</v>
      </c>
      <c r="T9" s="38">
        <f t="shared" si="4"/>
        <v>18</v>
      </c>
    </row>
    <row r="10" spans="1:20" ht="15">
      <c r="A10" s="59">
        <v>8</v>
      </c>
      <c r="B10" s="51">
        <v>1</v>
      </c>
      <c r="C10" s="48" t="s">
        <v>184</v>
      </c>
      <c r="D10" s="50"/>
      <c r="E10" s="50">
        <v>63255</v>
      </c>
      <c r="F10" s="48" t="s">
        <v>15</v>
      </c>
      <c r="G10" s="39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1.438</v>
      </c>
      <c r="N10" s="36">
        <v>1</v>
      </c>
      <c r="O10" s="36">
        <f t="shared" si="2"/>
        <v>1.438</v>
      </c>
      <c r="P10" s="37"/>
      <c r="Q10" s="46">
        <v>15</v>
      </c>
      <c r="R10" s="52">
        <v>16</v>
      </c>
      <c r="S10" s="38">
        <f t="shared" si="3"/>
        <v>15.266666666666667</v>
      </c>
      <c r="T10" s="38">
        <f t="shared" si="4"/>
        <v>10.61659712563746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21"/>
  <sheetViews>
    <sheetView zoomScalePageLayoutView="0" workbookViewId="0" topLeftCell="A1">
      <selection activeCell="B3" sqref="B3:B10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1</v>
      </c>
      <c r="B3" s="51">
        <v>6</v>
      </c>
      <c r="C3" s="48" t="s">
        <v>185</v>
      </c>
      <c r="D3" s="50" t="s">
        <v>186</v>
      </c>
      <c r="E3" s="50">
        <v>58198</v>
      </c>
      <c r="F3" s="48" t="s">
        <v>187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10">IF(F3="","",IF(K3="nl",100,100*G3/K3))</f>
        <v>#DIV/0!</v>
      </c>
      <c r="M3" s="36">
        <f>IF(F3="","",INDEX(SCHRS!$A$1:$J$23,MATCH(F3,SCHRS!$B$1:$B$23,0),$D$1+5))</f>
        <v>1.151</v>
      </c>
      <c r="N3" s="36">
        <v>1</v>
      </c>
      <c r="O3" s="36">
        <f aca="true" t="shared" si="2" ref="O3:O10">IF(F3="","",M3*N3)</f>
        <v>1.151</v>
      </c>
      <c r="P3" s="37"/>
      <c r="Q3" s="46">
        <v>10</v>
      </c>
      <c r="R3" s="52">
        <v>12</v>
      </c>
      <c r="S3" s="38">
        <f aca="true" t="shared" si="3" ref="S3:S10">IF(R3="","",IF(TYPE(R3)=2,R3,(P3*60+Q3+(R3/60))))</f>
        <v>10.2</v>
      </c>
      <c r="T3" s="38">
        <f aca="true" t="shared" si="4" ref="T3:T10">IF(S3="","",IF(TYPE(R3)=2,S3,S3/(O3)))</f>
        <v>8.861859252823631</v>
      </c>
    </row>
    <row r="4" spans="1:20" ht="15">
      <c r="A4" s="59">
        <v>2</v>
      </c>
      <c r="B4" s="72">
        <v>9</v>
      </c>
      <c r="C4" s="47" t="s">
        <v>192</v>
      </c>
      <c r="D4" s="47"/>
      <c r="E4" s="50">
        <v>124</v>
      </c>
      <c r="F4" s="48" t="s">
        <v>193</v>
      </c>
      <c r="G4" s="39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1.521</v>
      </c>
      <c r="N4" s="36">
        <v>1</v>
      </c>
      <c r="O4" s="36">
        <f t="shared" si="2"/>
        <v>1.521</v>
      </c>
      <c r="P4" s="37"/>
      <c r="Q4" s="46"/>
      <c r="R4" s="52" t="s">
        <v>194</v>
      </c>
      <c r="S4" s="38" t="str">
        <f t="shared" si="3"/>
        <v>dnf</v>
      </c>
      <c r="T4" s="38" t="str">
        <f t="shared" si="4"/>
        <v>dnf</v>
      </c>
    </row>
    <row r="5" spans="1:20" ht="15">
      <c r="A5" s="59">
        <v>3</v>
      </c>
      <c r="B5" s="51">
        <v>3</v>
      </c>
      <c r="C5" s="48" t="s">
        <v>180</v>
      </c>
      <c r="D5" s="50"/>
      <c r="E5" s="50">
        <v>125</v>
      </c>
      <c r="F5" s="48" t="s">
        <v>181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1.108</v>
      </c>
      <c r="N5" s="36">
        <v>1</v>
      </c>
      <c r="O5" s="36">
        <f t="shared" si="2"/>
        <v>1.108</v>
      </c>
      <c r="P5" s="37"/>
      <c r="Q5" s="46">
        <v>8</v>
      </c>
      <c r="R5" s="52">
        <v>28</v>
      </c>
      <c r="S5" s="38">
        <f t="shared" si="3"/>
        <v>8.466666666666667</v>
      </c>
      <c r="T5" s="38">
        <f t="shared" si="4"/>
        <v>7.641395908543922</v>
      </c>
    </row>
    <row r="6" spans="1:20" ht="15">
      <c r="A6" s="59">
        <v>4</v>
      </c>
      <c r="B6" s="51">
        <v>1</v>
      </c>
      <c r="C6" s="48" t="s">
        <v>179</v>
      </c>
      <c r="D6" s="50"/>
      <c r="E6" s="50">
        <v>127</v>
      </c>
      <c r="F6" s="48" t="s">
        <v>166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1.108</v>
      </c>
      <c r="N6" s="36">
        <v>1</v>
      </c>
      <c r="O6" s="36">
        <f t="shared" si="2"/>
        <v>1.108</v>
      </c>
      <c r="P6" s="37"/>
      <c r="Q6" s="46">
        <v>7</v>
      </c>
      <c r="R6" s="52">
        <v>28</v>
      </c>
      <c r="S6" s="38">
        <f t="shared" si="3"/>
        <v>7.466666666666667</v>
      </c>
      <c r="T6" s="38">
        <f t="shared" si="4"/>
        <v>6.738868832731648</v>
      </c>
    </row>
    <row r="7" spans="1:20" ht="15">
      <c r="A7" s="59">
        <v>5</v>
      </c>
      <c r="B7" s="51">
        <v>5</v>
      </c>
      <c r="C7" s="48" t="s">
        <v>191</v>
      </c>
      <c r="D7" s="50"/>
      <c r="E7" s="50">
        <v>113</v>
      </c>
      <c r="F7" s="48" t="s">
        <v>166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1.108</v>
      </c>
      <c r="N7" s="36">
        <v>1</v>
      </c>
      <c r="O7" s="36">
        <f t="shared" si="2"/>
        <v>1.108</v>
      </c>
      <c r="P7" s="37"/>
      <c r="Q7" s="46">
        <v>9</v>
      </c>
      <c r="R7" s="52">
        <v>8</v>
      </c>
      <c r="S7" s="38">
        <f t="shared" si="3"/>
        <v>9.133333333333333</v>
      </c>
      <c r="T7" s="38">
        <f t="shared" si="4"/>
        <v>8.243080625752105</v>
      </c>
    </row>
    <row r="8" spans="1:20" ht="15">
      <c r="A8" s="59">
        <v>6</v>
      </c>
      <c r="B8" s="51">
        <v>4</v>
      </c>
      <c r="C8" s="48" t="s">
        <v>182</v>
      </c>
      <c r="D8" s="50"/>
      <c r="E8" s="50">
        <v>123</v>
      </c>
      <c r="F8" s="48" t="s">
        <v>183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1.219</v>
      </c>
      <c r="N8" s="36">
        <v>1</v>
      </c>
      <c r="O8" s="36">
        <f t="shared" si="2"/>
        <v>1.219</v>
      </c>
      <c r="P8" s="37"/>
      <c r="Q8" s="46">
        <v>9</v>
      </c>
      <c r="R8" s="52">
        <v>52</v>
      </c>
      <c r="S8" s="38">
        <f t="shared" si="3"/>
        <v>9.866666666666667</v>
      </c>
      <c r="T8" s="38">
        <f t="shared" si="4"/>
        <v>8.09406617445994</v>
      </c>
    </row>
    <row r="9" spans="1:20" ht="15">
      <c r="A9" s="59">
        <v>7</v>
      </c>
      <c r="B9" s="51">
        <v>7</v>
      </c>
      <c r="C9" s="48" t="s">
        <v>188</v>
      </c>
      <c r="D9" s="50" t="s">
        <v>189</v>
      </c>
      <c r="E9" s="50">
        <v>339</v>
      </c>
      <c r="F9" s="48" t="s">
        <v>190</v>
      </c>
      <c r="G9" s="39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</v>
      </c>
      <c r="N9" s="36">
        <v>1</v>
      </c>
      <c r="O9" s="36">
        <f t="shared" si="2"/>
        <v>1</v>
      </c>
      <c r="P9" s="37"/>
      <c r="Q9" s="46">
        <v>10</v>
      </c>
      <c r="R9" s="52">
        <v>42</v>
      </c>
      <c r="S9" s="38">
        <f t="shared" si="3"/>
        <v>10.7</v>
      </c>
      <c r="T9" s="38">
        <f t="shared" si="4"/>
        <v>10.7</v>
      </c>
    </row>
    <row r="10" spans="1:20" ht="15">
      <c r="A10" s="59">
        <v>8</v>
      </c>
      <c r="B10" s="51">
        <v>2</v>
      </c>
      <c r="C10" s="48" t="s">
        <v>184</v>
      </c>
      <c r="D10" s="48"/>
      <c r="E10" s="50">
        <v>63255</v>
      </c>
      <c r="F10" s="48" t="s">
        <v>15</v>
      </c>
      <c r="G10" s="39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1.438</v>
      </c>
      <c r="N10" s="36">
        <v>1</v>
      </c>
      <c r="O10" s="36">
        <f t="shared" si="2"/>
        <v>1.438</v>
      </c>
      <c r="P10" s="37"/>
      <c r="Q10" s="46">
        <v>10</v>
      </c>
      <c r="R10" s="52">
        <v>48</v>
      </c>
      <c r="S10" s="38">
        <f t="shared" si="3"/>
        <v>10.8</v>
      </c>
      <c r="T10" s="38">
        <f t="shared" si="4"/>
        <v>7.510431154381085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1"/>
  <sheetViews>
    <sheetView tabSelected="1" zoomScalePageLayoutView="0" workbookViewId="0" topLeftCell="A1">
      <selection activeCell="B3" sqref="B3:T8"/>
    </sheetView>
  </sheetViews>
  <sheetFormatPr defaultColWidth="9.00390625" defaultRowHeight="12.75"/>
  <cols>
    <col min="1" max="1" width="9.140625" style="40" bestFit="1" customWidth="1"/>
    <col min="2" max="2" width="7.28125" style="40" bestFit="1" customWidth="1"/>
    <col min="3" max="3" width="27.28125" style="41" bestFit="1" customWidth="1"/>
    <col min="4" max="4" width="19.140625" style="41" bestFit="1" customWidth="1"/>
    <col min="5" max="5" width="7.7109375" style="42" bestFit="1" customWidth="1"/>
    <col min="6" max="6" width="8.8515625" style="41" bestFit="1" customWidth="1"/>
    <col min="7" max="7" width="7.7109375" style="41" hidden="1" customWidth="1"/>
    <col min="8" max="8" width="4.421875" style="41" hidden="1" customWidth="1"/>
    <col min="9" max="9" width="7.7109375" style="41" hidden="1" customWidth="1"/>
    <col min="10" max="10" width="8.8515625" style="41" hidden="1" customWidth="1"/>
    <col min="11" max="11" width="5.140625" style="41" hidden="1" customWidth="1"/>
    <col min="12" max="12" width="8.8515625" style="43" hidden="1" customWidth="1"/>
    <col min="13" max="13" width="9.8515625" style="44" bestFit="1" customWidth="1"/>
    <col min="14" max="14" width="8.421875" style="44" bestFit="1" customWidth="1"/>
    <col min="15" max="15" width="9.8515625" style="44" bestFit="1" customWidth="1"/>
    <col min="16" max="16" width="3.8515625" style="41" bestFit="1" customWidth="1"/>
    <col min="17" max="17" width="5.140625" style="41" bestFit="1" customWidth="1"/>
    <col min="18" max="18" width="5.421875" style="41" bestFit="1" customWidth="1"/>
    <col min="19" max="19" width="10.140625" style="45" bestFit="1" customWidth="1"/>
    <col min="20" max="20" width="12.14062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1</v>
      </c>
      <c r="B3" s="51">
        <v>1</v>
      </c>
      <c r="C3" s="48" t="s">
        <v>198</v>
      </c>
      <c r="D3" s="48" t="s">
        <v>196</v>
      </c>
      <c r="E3" s="50">
        <v>6</v>
      </c>
      <c r="F3" s="48" t="s">
        <v>197</v>
      </c>
      <c r="G3" s="39"/>
      <c r="H3" s="26"/>
      <c r="I3" s="26"/>
      <c r="J3" s="26" t="e">
        <f aca="true" t="shared" si="0" ref="J3:J8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8">IF(F3="","",IF(K3="nl",100,100*G3/K3))</f>
        <v>#DIV/0!</v>
      </c>
      <c r="M3" s="36">
        <f>IF(F3="","",INDEX(SCHRS!$A$1:$J$23,MATCH(F3,SCHRS!$B$1:$B$23,0),$D$1+5))</f>
        <v>1.218</v>
      </c>
      <c r="N3" s="36">
        <v>1</v>
      </c>
      <c r="O3" s="36">
        <f aca="true" t="shared" si="2" ref="O3:O8">IF(F3="","",M3*N3)</f>
        <v>1.218</v>
      </c>
      <c r="P3" s="37"/>
      <c r="Q3" s="46">
        <v>16</v>
      </c>
      <c r="R3" s="52">
        <v>12</v>
      </c>
      <c r="S3" s="38">
        <f aca="true" t="shared" si="3" ref="S3:S8">IF(R3="","",IF(TYPE(R3)=2,R3,(P3*60+Q3+(R3/60))))</f>
        <v>16.2</v>
      </c>
      <c r="T3" s="38">
        <f aca="true" t="shared" si="4" ref="T3:T8">IF(S3="","",IF(TYPE(R3)=2,S3,S3/(O3)))</f>
        <v>13.300492610837438</v>
      </c>
    </row>
    <row r="4" spans="1:20" ht="15">
      <c r="A4" s="59">
        <v>2</v>
      </c>
      <c r="B4" s="51">
        <v>2</v>
      </c>
      <c r="C4" s="47" t="s">
        <v>199</v>
      </c>
      <c r="D4" s="47" t="s">
        <v>200</v>
      </c>
      <c r="E4" s="50">
        <v>2066</v>
      </c>
      <c r="F4" s="48" t="s">
        <v>190</v>
      </c>
      <c r="G4" s="39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</v>
      </c>
      <c r="N4" s="36">
        <v>1</v>
      </c>
      <c r="O4" s="36">
        <f t="shared" si="2"/>
        <v>1</v>
      </c>
      <c r="P4" s="37"/>
      <c r="Q4" s="46">
        <v>13</v>
      </c>
      <c r="R4" s="52">
        <v>30</v>
      </c>
      <c r="S4" s="38">
        <f t="shared" si="3"/>
        <v>13.5</v>
      </c>
      <c r="T4" s="38">
        <f t="shared" si="4"/>
        <v>13.5</v>
      </c>
    </row>
    <row r="5" spans="1:20" ht="15">
      <c r="A5" s="59">
        <v>3</v>
      </c>
      <c r="B5" s="51">
        <v>3</v>
      </c>
      <c r="C5" s="48" t="s">
        <v>192</v>
      </c>
      <c r="D5" s="50"/>
      <c r="E5" s="50">
        <v>124</v>
      </c>
      <c r="F5" s="48" t="s">
        <v>165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1.521</v>
      </c>
      <c r="N5" s="36">
        <v>1</v>
      </c>
      <c r="O5" s="36">
        <f t="shared" si="2"/>
        <v>1.521</v>
      </c>
      <c r="P5" s="37"/>
      <c r="Q5" s="46">
        <v>21</v>
      </c>
      <c r="R5" s="52">
        <v>23</v>
      </c>
      <c r="S5" s="38">
        <f t="shared" si="3"/>
        <v>21.383333333333333</v>
      </c>
      <c r="T5" s="38">
        <f t="shared" si="4"/>
        <v>14.058733289502522</v>
      </c>
    </row>
    <row r="6" spans="1:20" ht="15">
      <c r="A6" s="59">
        <v>4</v>
      </c>
      <c r="B6" s="51">
        <v>4</v>
      </c>
      <c r="C6" s="48" t="s">
        <v>201</v>
      </c>
      <c r="D6" s="50"/>
      <c r="E6" s="50">
        <v>6837</v>
      </c>
      <c r="F6" s="48" t="s">
        <v>18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1.219</v>
      </c>
      <c r="N6" s="36">
        <v>1</v>
      </c>
      <c r="O6" s="36">
        <f t="shared" si="2"/>
        <v>1.219</v>
      </c>
      <c r="P6" s="37"/>
      <c r="Q6" s="46">
        <v>18</v>
      </c>
      <c r="R6" s="52">
        <v>1</v>
      </c>
      <c r="S6" s="38">
        <f t="shared" si="3"/>
        <v>18.016666666666666</v>
      </c>
      <c r="T6" s="38">
        <f t="shared" si="4"/>
        <v>14.779874213836477</v>
      </c>
    </row>
    <row r="7" spans="1:20" ht="15">
      <c r="A7" s="59">
        <v>5</v>
      </c>
      <c r="B7" s="51">
        <v>5</v>
      </c>
      <c r="C7" s="48" t="s">
        <v>202</v>
      </c>
      <c r="D7" s="50" t="s">
        <v>203</v>
      </c>
      <c r="E7" s="50">
        <v>44806</v>
      </c>
      <c r="F7" s="48" t="s">
        <v>197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1.218</v>
      </c>
      <c r="N7" s="36">
        <v>1</v>
      </c>
      <c r="O7" s="36">
        <f t="shared" si="2"/>
        <v>1.218</v>
      </c>
      <c r="P7" s="37"/>
      <c r="Q7" s="46">
        <v>20</v>
      </c>
      <c r="R7" s="52">
        <v>14</v>
      </c>
      <c r="S7" s="38">
        <f t="shared" si="3"/>
        <v>20.233333333333334</v>
      </c>
      <c r="T7" s="38">
        <f t="shared" si="4"/>
        <v>16.61193212917351</v>
      </c>
    </row>
    <row r="8" spans="1:20" ht="15">
      <c r="A8" s="59">
        <v>7</v>
      </c>
      <c r="B8" s="51">
        <v>7</v>
      </c>
      <c r="C8" s="48" t="s">
        <v>195</v>
      </c>
      <c r="D8" s="50" t="s">
        <v>204</v>
      </c>
      <c r="E8" s="50">
        <v>447</v>
      </c>
      <c r="F8" s="48" t="s">
        <v>12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</v>
      </c>
      <c r="N8" s="36">
        <v>1</v>
      </c>
      <c r="O8" s="36">
        <f t="shared" si="2"/>
        <v>1</v>
      </c>
      <c r="P8" s="37"/>
      <c r="Q8" s="46"/>
      <c r="R8" s="52" t="s">
        <v>205</v>
      </c>
      <c r="S8" s="38" t="str">
        <f t="shared" si="3"/>
        <v> dnf </v>
      </c>
      <c r="T8" s="38" t="str">
        <f t="shared" si="4"/>
        <v> dnf </v>
      </c>
    </row>
    <row r="9" ht="15">
      <c r="B9" s="41"/>
    </row>
    <row r="10" ht="15">
      <c r="B10" s="41"/>
    </row>
    <row r="11" ht="15">
      <c r="B11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23"/>
  <sheetViews>
    <sheetView zoomScalePageLayoutView="0" workbookViewId="0" topLeftCell="A1">
      <selection activeCell="C10" sqref="C10"/>
    </sheetView>
  </sheetViews>
  <sheetFormatPr defaultColWidth="8.7109375" defaultRowHeight="12.75"/>
  <cols>
    <col min="1" max="1" width="7.421875" style="21" bestFit="1" customWidth="1"/>
    <col min="2" max="2" width="6.140625" style="21" bestFit="1" customWidth="1"/>
    <col min="3" max="3" width="22.28125" style="21" bestFit="1" customWidth="1"/>
    <col min="4" max="4" width="16.7109375" style="21" bestFit="1" customWidth="1"/>
    <col min="5" max="5" width="7.7109375" style="21" bestFit="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74" t="s">
        <v>92</v>
      </c>
      <c r="C1" s="74"/>
      <c r="D1" s="74"/>
      <c r="E1" s="74"/>
      <c r="F1" s="74"/>
      <c r="G1" s="74"/>
      <c r="H1" s="74"/>
      <c r="I1" s="74"/>
      <c r="J1" s="74"/>
      <c r="K1" s="74" t="s">
        <v>128</v>
      </c>
      <c r="L1" s="74"/>
      <c r="M1" s="74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.75">
      <c r="A3" s="59">
        <v>8</v>
      </c>
      <c r="B3" s="66">
        <v>1</v>
      </c>
      <c r="C3" s="48" t="s">
        <v>184</v>
      </c>
      <c r="D3" s="50"/>
      <c r="E3" s="50">
        <v>63255</v>
      </c>
      <c r="F3" s="48" t="s">
        <v>15</v>
      </c>
      <c r="G3" s="51">
        <v>4</v>
      </c>
      <c r="H3" s="51">
        <v>2</v>
      </c>
      <c r="I3" s="51">
        <v>1</v>
      </c>
      <c r="J3" s="51">
        <v>1</v>
      </c>
      <c r="K3" s="10">
        <f aca="true" t="shared" si="0" ref="K3:K9">MAX(G3:J3)</f>
        <v>4</v>
      </c>
      <c r="L3" s="12">
        <f aca="true" t="shared" si="1" ref="L3:L9">SUM(G3:J3)</f>
        <v>8</v>
      </c>
      <c r="M3" s="12">
        <f aca="true" t="shared" si="2" ref="M3:M9">L3-K3</f>
        <v>4</v>
      </c>
    </row>
    <row r="4" spans="1:13" ht="15.75">
      <c r="A4" s="59">
        <v>4</v>
      </c>
      <c r="B4" s="66">
        <v>2</v>
      </c>
      <c r="C4" s="48" t="s">
        <v>179</v>
      </c>
      <c r="D4" s="50"/>
      <c r="E4" s="50">
        <v>127</v>
      </c>
      <c r="F4" s="48" t="s">
        <v>166</v>
      </c>
      <c r="G4" s="51">
        <v>1.1</v>
      </c>
      <c r="H4" s="51">
        <v>1</v>
      </c>
      <c r="I4" s="72">
        <v>4</v>
      </c>
      <c r="J4" s="51">
        <v>2</v>
      </c>
      <c r="K4" s="10">
        <f t="shared" si="0"/>
        <v>4</v>
      </c>
      <c r="L4" s="12">
        <f t="shared" si="1"/>
        <v>8.1</v>
      </c>
      <c r="M4" s="12">
        <f t="shared" si="2"/>
        <v>4.1</v>
      </c>
    </row>
    <row r="5" spans="1:13" ht="15.75">
      <c r="A5" s="59">
        <v>3</v>
      </c>
      <c r="B5" s="66">
        <v>3</v>
      </c>
      <c r="C5" s="48" t="s">
        <v>180</v>
      </c>
      <c r="D5" s="48"/>
      <c r="E5" s="50">
        <v>125</v>
      </c>
      <c r="F5" s="48" t="s">
        <v>181</v>
      </c>
      <c r="G5" s="51">
        <v>2</v>
      </c>
      <c r="H5" s="51">
        <v>3</v>
      </c>
      <c r="I5" s="72">
        <v>2</v>
      </c>
      <c r="J5" s="51">
        <v>3</v>
      </c>
      <c r="K5" s="10">
        <f>MAX(G5:J5)</f>
        <v>3</v>
      </c>
      <c r="L5" s="12">
        <f>SUM(G5:J5)</f>
        <v>10</v>
      </c>
      <c r="M5" s="12">
        <f>L5-K5</f>
        <v>7</v>
      </c>
    </row>
    <row r="6" spans="1:13" ht="15.75">
      <c r="A6" s="59">
        <v>6</v>
      </c>
      <c r="B6" s="66">
        <v>4</v>
      </c>
      <c r="C6" s="48" t="s">
        <v>182</v>
      </c>
      <c r="D6" s="50"/>
      <c r="E6" s="50">
        <v>123</v>
      </c>
      <c r="F6" s="48" t="s">
        <v>183</v>
      </c>
      <c r="G6" s="51">
        <v>3</v>
      </c>
      <c r="H6" s="51">
        <v>4</v>
      </c>
      <c r="I6" s="72">
        <v>3</v>
      </c>
      <c r="J6" s="51">
        <v>5</v>
      </c>
      <c r="K6" s="10">
        <f>MAX(G6:J6)</f>
        <v>5</v>
      </c>
      <c r="L6" s="12">
        <f>SUM(G6:J6)</f>
        <v>15</v>
      </c>
      <c r="M6" s="12">
        <f>L6-K6</f>
        <v>10</v>
      </c>
    </row>
    <row r="7" spans="1:13" ht="15.75">
      <c r="A7" s="59">
        <v>1</v>
      </c>
      <c r="B7" s="66">
        <v>5</v>
      </c>
      <c r="C7" s="48" t="s">
        <v>185</v>
      </c>
      <c r="D7" s="50" t="s">
        <v>186</v>
      </c>
      <c r="E7" s="50">
        <v>58198</v>
      </c>
      <c r="F7" s="48" t="s">
        <v>187</v>
      </c>
      <c r="G7" s="51">
        <v>5</v>
      </c>
      <c r="H7" s="51">
        <v>6</v>
      </c>
      <c r="I7" s="72">
        <v>5</v>
      </c>
      <c r="J7" s="51">
        <v>4</v>
      </c>
      <c r="K7" s="10">
        <f>MAX(G7:J7)</f>
        <v>6</v>
      </c>
      <c r="L7" s="12">
        <f>SUM(G7:J7)</f>
        <v>20</v>
      </c>
      <c r="M7" s="12">
        <f>L7-K7</f>
        <v>14</v>
      </c>
    </row>
    <row r="8" spans="1:13" ht="15.75">
      <c r="A8" s="59">
        <v>5</v>
      </c>
      <c r="B8" s="66">
        <v>6</v>
      </c>
      <c r="C8" s="48" t="s">
        <v>191</v>
      </c>
      <c r="D8" s="50"/>
      <c r="E8" s="50">
        <v>113</v>
      </c>
      <c r="F8" s="48" t="s">
        <v>166</v>
      </c>
      <c r="G8" s="51">
        <v>7</v>
      </c>
      <c r="H8" s="51">
        <v>5</v>
      </c>
      <c r="I8" s="72">
        <v>7</v>
      </c>
      <c r="J8" s="51">
        <v>6</v>
      </c>
      <c r="K8" s="10">
        <f t="shared" si="0"/>
        <v>7</v>
      </c>
      <c r="L8" s="12">
        <f t="shared" si="1"/>
        <v>25</v>
      </c>
      <c r="M8" s="12">
        <f t="shared" si="2"/>
        <v>18</v>
      </c>
    </row>
    <row r="9" spans="1:13" ht="15.75">
      <c r="A9" s="59">
        <v>7</v>
      </c>
      <c r="B9" s="66">
        <v>7</v>
      </c>
      <c r="C9" s="48" t="s">
        <v>188</v>
      </c>
      <c r="D9" s="50" t="s">
        <v>189</v>
      </c>
      <c r="E9" s="50">
        <v>339</v>
      </c>
      <c r="F9" s="48" t="s">
        <v>190</v>
      </c>
      <c r="G9" s="51">
        <v>6</v>
      </c>
      <c r="H9" s="51">
        <v>7</v>
      </c>
      <c r="I9" s="72">
        <v>6</v>
      </c>
      <c r="J9" s="51">
        <v>7</v>
      </c>
      <c r="K9" s="10">
        <f t="shared" si="0"/>
        <v>7</v>
      </c>
      <c r="L9" s="12">
        <f t="shared" si="1"/>
        <v>26</v>
      </c>
      <c r="M9" s="12">
        <f t="shared" si="2"/>
        <v>19</v>
      </c>
    </row>
    <row r="10" spans="1:13" ht="15.75">
      <c r="A10" s="59">
        <v>2</v>
      </c>
      <c r="B10" s="66">
        <v>8</v>
      </c>
      <c r="C10" s="47" t="s">
        <v>192</v>
      </c>
      <c r="D10" s="47"/>
      <c r="E10" s="50">
        <v>124</v>
      </c>
      <c r="F10" s="48" t="s">
        <v>193</v>
      </c>
      <c r="G10" s="72">
        <v>9</v>
      </c>
      <c r="H10" s="72">
        <v>9</v>
      </c>
      <c r="I10" s="72">
        <v>9</v>
      </c>
      <c r="J10" s="72">
        <v>9</v>
      </c>
      <c r="K10" s="10">
        <f>MAX(G10:J10)</f>
        <v>9</v>
      </c>
      <c r="L10" s="12">
        <f>SUM(G10:J10)</f>
        <v>36</v>
      </c>
      <c r="M10" s="12">
        <f>L10-K10</f>
        <v>27</v>
      </c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</sheetData>
  <sheetProtection/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F57"/>
  <sheetViews>
    <sheetView zoomScalePageLayoutView="0" workbookViewId="0" topLeftCell="A1">
      <selection activeCell="D4" sqref="D4:D11"/>
    </sheetView>
  </sheetViews>
  <sheetFormatPr defaultColWidth="9.140625" defaultRowHeight="12.75"/>
  <cols>
    <col min="1" max="1" width="59.7109375" style="59" bestFit="1" customWidth="1"/>
    <col min="2" max="3" width="9.140625" style="59" customWidth="1"/>
    <col min="4" max="4" width="4.57421875" style="66" customWidth="1"/>
    <col min="5" max="5" width="9.140625" style="59" customWidth="1"/>
    <col min="6" max="6" width="5.7109375" style="59" customWidth="1"/>
    <col min="7" max="16384" width="9.140625" style="59" customWidth="1"/>
  </cols>
  <sheetData>
    <row r="1" ht="15.75">
      <c r="A1" s="67" t="s">
        <v>174</v>
      </c>
    </row>
    <row r="2" ht="15.75">
      <c r="A2" s="59" t="s">
        <v>175</v>
      </c>
    </row>
    <row r="4" spans="1:6" ht="15.75">
      <c r="A4" s="67" t="s">
        <v>117</v>
      </c>
      <c r="D4" s="66">
        <v>1</v>
      </c>
      <c r="F4" s="59">
        <v>1</v>
      </c>
    </row>
    <row r="5" spans="4:6" ht="15.75">
      <c r="D5" s="66">
        <v>2</v>
      </c>
      <c r="F5" s="59">
        <f aca="true" t="shared" si="0" ref="F5:F36">F4+1</f>
        <v>2</v>
      </c>
    </row>
    <row r="6" spans="1:6" ht="15.75">
      <c r="A6" s="59" t="s">
        <v>86</v>
      </c>
      <c r="D6" s="66">
        <v>3</v>
      </c>
      <c r="F6" s="59">
        <f t="shared" si="0"/>
        <v>3</v>
      </c>
    </row>
    <row r="7" spans="1:6" ht="15.75">
      <c r="A7" s="59" t="s">
        <v>114</v>
      </c>
      <c r="D7" s="66">
        <v>4</v>
      </c>
      <c r="F7" s="59">
        <f t="shared" si="0"/>
        <v>4</v>
      </c>
    </row>
    <row r="8" spans="4:6" ht="15.75">
      <c r="D8" s="66">
        <v>5</v>
      </c>
      <c r="F8" s="59">
        <f t="shared" si="0"/>
        <v>5</v>
      </c>
    </row>
    <row r="9" spans="4:6" ht="15.75">
      <c r="D9" s="66">
        <v>6</v>
      </c>
      <c r="F9" s="59">
        <f t="shared" si="0"/>
        <v>6</v>
      </c>
    </row>
    <row r="10" spans="4:6" ht="15.75">
      <c r="D10" s="66">
        <v>7</v>
      </c>
      <c r="F10" s="59">
        <f t="shared" si="0"/>
        <v>7</v>
      </c>
    </row>
    <row r="11" spans="1:6" ht="15.75">
      <c r="A11" s="67" t="s">
        <v>116</v>
      </c>
      <c r="D11" s="66">
        <v>8</v>
      </c>
      <c r="F11" s="59">
        <f t="shared" si="0"/>
        <v>8</v>
      </c>
    </row>
    <row r="12" spans="1:6" ht="15.75">
      <c r="A12" s="59" t="s">
        <v>115</v>
      </c>
      <c r="D12" s="66">
        <v>9</v>
      </c>
      <c r="F12" s="59">
        <f t="shared" si="0"/>
        <v>9</v>
      </c>
    </row>
    <row r="13" spans="1:6" ht="15.75">
      <c r="A13" s="59" t="s">
        <v>91</v>
      </c>
      <c r="D13" s="66">
        <v>10</v>
      </c>
      <c r="F13" s="59">
        <f t="shared" si="0"/>
        <v>10</v>
      </c>
    </row>
    <row r="14" spans="1:6" ht="15.75">
      <c r="A14" s="67"/>
      <c r="D14" s="66">
        <v>11</v>
      </c>
      <c r="F14" s="59">
        <f t="shared" si="0"/>
        <v>11</v>
      </c>
    </row>
    <row r="15" spans="1:6" ht="15.75">
      <c r="A15" s="59" t="s">
        <v>87</v>
      </c>
      <c r="D15" s="66">
        <v>12</v>
      </c>
      <c r="F15" s="59">
        <f t="shared" si="0"/>
        <v>12</v>
      </c>
    </row>
    <row r="16" spans="1:6" ht="15.75">
      <c r="A16" s="68" t="s">
        <v>88</v>
      </c>
      <c r="D16" s="66">
        <v>13</v>
      </c>
      <c r="F16" s="59">
        <f t="shared" si="0"/>
        <v>13</v>
      </c>
    </row>
    <row r="17" spans="1:6" ht="15.75">
      <c r="A17" s="59" t="s">
        <v>89</v>
      </c>
      <c r="D17" s="66">
        <v>14</v>
      </c>
      <c r="F17" s="59">
        <f t="shared" si="0"/>
        <v>14</v>
      </c>
    </row>
    <row r="18" spans="1:6" ht="15.75">
      <c r="A18" s="59" t="s">
        <v>90</v>
      </c>
      <c r="D18" s="66">
        <v>15</v>
      </c>
      <c r="F18" s="59">
        <f t="shared" si="0"/>
        <v>15</v>
      </c>
    </row>
    <row r="19" spans="1:6" ht="15.75">
      <c r="A19" s="59" t="s">
        <v>118</v>
      </c>
      <c r="D19" s="66">
        <v>16</v>
      </c>
      <c r="F19" s="59">
        <f t="shared" si="0"/>
        <v>16</v>
      </c>
    </row>
    <row r="20" spans="1:6" ht="15.75">
      <c r="A20" s="59" t="s">
        <v>119</v>
      </c>
      <c r="D20" s="66">
        <v>17</v>
      </c>
      <c r="F20" s="59">
        <f t="shared" si="0"/>
        <v>17</v>
      </c>
    </row>
    <row r="21" spans="4:6" ht="15.75">
      <c r="D21" s="66">
        <v>18</v>
      </c>
      <c r="F21" s="59">
        <f t="shared" si="0"/>
        <v>18</v>
      </c>
    </row>
    <row r="22" spans="4:6" ht="15.75">
      <c r="D22" s="66">
        <v>19</v>
      </c>
      <c r="F22" s="59">
        <f t="shared" si="0"/>
        <v>19</v>
      </c>
    </row>
    <row r="23" spans="1:6" ht="15.75">
      <c r="A23" s="67" t="s">
        <v>92</v>
      </c>
      <c r="D23" s="66">
        <v>20</v>
      </c>
      <c r="F23" s="59">
        <f t="shared" si="0"/>
        <v>20</v>
      </c>
    </row>
    <row r="24" spans="1:6" ht="15.75">
      <c r="A24" s="59" t="s">
        <v>120</v>
      </c>
      <c r="D24" s="66">
        <v>21</v>
      </c>
      <c r="F24" s="59">
        <f t="shared" si="0"/>
        <v>21</v>
      </c>
    </row>
    <row r="25" spans="1:6" ht="15.75">
      <c r="A25" s="59" t="s">
        <v>121</v>
      </c>
      <c r="D25" s="66">
        <v>22</v>
      </c>
      <c r="F25" s="59">
        <f t="shared" si="0"/>
        <v>22</v>
      </c>
    </row>
    <row r="26" spans="1:6" ht="15.75">
      <c r="A26" s="59" t="s">
        <v>129</v>
      </c>
      <c r="D26" s="66">
        <v>23</v>
      </c>
      <c r="F26" s="59">
        <f t="shared" si="0"/>
        <v>23</v>
      </c>
    </row>
    <row r="27" spans="1:6" ht="15.75">
      <c r="A27" s="59" t="s">
        <v>130</v>
      </c>
      <c r="D27" s="66">
        <v>24</v>
      </c>
      <c r="F27" s="59">
        <f t="shared" si="0"/>
        <v>24</v>
      </c>
    </row>
    <row r="28" spans="4:6" ht="15.75">
      <c r="D28" s="66">
        <v>25</v>
      </c>
      <c r="F28" s="59">
        <f t="shared" si="0"/>
        <v>25</v>
      </c>
    </row>
    <row r="29" spans="1:6" ht="15.75">
      <c r="A29" s="67" t="s">
        <v>113</v>
      </c>
      <c r="D29" s="66">
        <v>26</v>
      </c>
      <c r="F29" s="59">
        <f t="shared" si="0"/>
        <v>26</v>
      </c>
    </row>
    <row r="30" spans="1:6" ht="15.75">
      <c r="A30" s="59" t="s">
        <v>103</v>
      </c>
      <c r="D30" s="66">
        <v>27</v>
      </c>
      <c r="F30" s="59">
        <f t="shared" si="0"/>
        <v>27</v>
      </c>
    </row>
    <row r="31" spans="4:6" ht="15.75">
      <c r="D31" s="66">
        <v>28</v>
      </c>
      <c r="F31" s="59">
        <f t="shared" si="0"/>
        <v>28</v>
      </c>
    </row>
    <row r="32" spans="1:6" ht="15.75">
      <c r="A32" s="59" t="s">
        <v>104</v>
      </c>
      <c r="D32" s="66">
        <v>29</v>
      </c>
      <c r="F32" s="59">
        <f t="shared" si="0"/>
        <v>29</v>
      </c>
    </row>
    <row r="33" spans="1:6" ht="15.75">
      <c r="A33" s="59" t="s">
        <v>91</v>
      </c>
      <c r="D33" s="66">
        <v>30</v>
      </c>
      <c r="F33" s="59">
        <f t="shared" si="0"/>
        <v>30</v>
      </c>
    </row>
    <row r="34" spans="1:6" ht="15.75">
      <c r="A34" s="59" t="s">
        <v>105</v>
      </c>
      <c r="D34" s="66">
        <v>31</v>
      </c>
      <c r="F34" s="59">
        <f t="shared" si="0"/>
        <v>31</v>
      </c>
    </row>
    <row r="35" spans="4:6" ht="15.75">
      <c r="D35" s="66">
        <v>32</v>
      </c>
      <c r="F35" s="59">
        <f t="shared" si="0"/>
        <v>32</v>
      </c>
    </row>
    <row r="36" spans="4:6" ht="15.75">
      <c r="D36" s="66">
        <v>33</v>
      </c>
      <c r="F36" s="59">
        <f t="shared" si="0"/>
        <v>33</v>
      </c>
    </row>
    <row r="37" spans="1:6" ht="15.75">
      <c r="A37" s="59" t="s">
        <v>106</v>
      </c>
      <c r="D37" s="66">
        <v>34</v>
      </c>
      <c r="F37" s="59">
        <f aca="true" t="shared" si="1" ref="F37:F53">F36+1</f>
        <v>34</v>
      </c>
    </row>
    <row r="38" spans="4:6" ht="15.75">
      <c r="D38" s="66">
        <v>35</v>
      </c>
      <c r="F38" s="59">
        <f t="shared" si="1"/>
        <v>35</v>
      </c>
    </row>
    <row r="39" spans="1:6" ht="15.75">
      <c r="A39" s="59" t="s">
        <v>112</v>
      </c>
      <c r="D39" s="66">
        <v>36</v>
      </c>
      <c r="F39" s="59">
        <f t="shared" si="1"/>
        <v>36</v>
      </c>
    </row>
    <row r="40" spans="1:6" ht="15.75">
      <c r="A40" s="59" t="s">
        <v>107</v>
      </c>
      <c r="D40" s="66">
        <v>37</v>
      </c>
      <c r="F40" s="59">
        <f t="shared" si="1"/>
        <v>37</v>
      </c>
    </row>
    <row r="41" spans="1:6" ht="15.75">
      <c r="A41" s="59" t="s">
        <v>108</v>
      </c>
      <c r="D41" s="66">
        <v>38</v>
      </c>
      <c r="F41" s="59">
        <f t="shared" si="1"/>
        <v>38</v>
      </c>
    </row>
    <row r="42" spans="1:6" ht="15.75">
      <c r="A42" s="59" t="s">
        <v>109</v>
      </c>
      <c r="D42" s="66">
        <v>39</v>
      </c>
      <c r="F42" s="59">
        <f t="shared" si="1"/>
        <v>39</v>
      </c>
    </row>
    <row r="43" spans="4:6" ht="15.75">
      <c r="D43" s="66">
        <v>40</v>
      </c>
      <c r="F43" s="59">
        <f t="shared" si="1"/>
        <v>40</v>
      </c>
    </row>
    <row r="44" spans="1:6" ht="15.75">
      <c r="A44" s="59" t="s">
        <v>110</v>
      </c>
      <c r="D44" s="66">
        <v>41</v>
      </c>
      <c r="F44" s="59">
        <f t="shared" si="1"/>
        <v>41</v>
      </c>
    </row>
    <row r="45" spans="4:6" ht="15.75">
      <c r="D45" s="66">
        <v>42</v>
      </c>
      <c r="F45" s="59">
        <f t="shared" si="1"/>
        <v>42</v>
      </c>
    </row>
    <row r="46" spans="1:6" ht="15.75">
      <c r="A46" s="59" t="s">
        <v>111</v>
      </c>
      <c r="D46" s="66">
        <v>43</v>
      </c>
      <c r="F46" s="59">
        <f t="shared" si="1"/>
        <v>43</v>
      </c>
    </row>
    <row r="47" spans="4:6" ht="15.75">
      <c r="D47" s="66">
        <v>44</v>
      </c>
      <c r="F47" s="59">
        <f t="shared" si="1"/>
        <v>44</v>
      </c>
    </row>
    <row r="48" spans="4:6" ht="15.75">
      <c r="D48" s="66">
        <v>45</v>
      </c>
      <c r="F48" s="59">
        <f t="shared" si="1"/>
        <v>45</v>
      </c>
    </row>
    <row r="49" spans="4:6" ht="15.75">
      <c r="D49" s="66">
        <v>46</v>
      </c>
      <c r="F49" s="59">
        <f t="shared" si="1"/>
        <v>46</v>
      </c>
    </row>
    <row r="50" spans="4:6" ht="15.75">
      <c r="D50" s="66">
        <v>47</v>
      </c>
      <c r="F50" s="59">
        <f t="shared" si="1"/>
        <v>47</v>
      </c>
    </row>
    <row r="51" spans="4:6" ht="15.75">
      <c r="D51" s="66">
        <v>48</v>
      </c>
      <c r="F51" s="59">
        <f t="shared" si="1"/>
        <v>48</v>
      </c>
    </row>
    <row r="52" spans="4:6" ht="15.75">
      <c r="D52" s="66">
        <v>49</v>
      </c>
      <c r="F52" s="59">
        <f t="shared" si="1"/>
        <v>49</v>
      </c>
    </row>
    <row r="53" spans="1:6" ht="15.75">
      <c r="A53" s="67" t="s">
        <v>122</v>
      </c>
      <c r="D53" s="66">
        <v>50</v>
      </c>
      <c r="F53" s="59">
        <f t="shared" si="1"/>
        <v>50</v>
      </c>
    </row>
    <row r="54" ht="15.75">
      <c r="A54" s="59" t="s">
        <v>123</v>
      </c>
    </row>
    <row r="55" ht="15.75">
      <c r="A55" s="59" t="s">
        <v>124</v>
      </c>
    </row>
    <row r="56" ht="15.75">
      <c r="A56" s="59" t="s">
        <v>125</v>
      </c>
    </row>
    <row r="57" ht="15.75">
      <c r="A57" s="59" t="s">
        <v>139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4.8515625" style="62" customWidth="1"/>
    <col min="2" max="2" width="12.421875" style="59" bestFit="1" customWidth="1"/>
    <col min="3" max="4" width="7.421875" style="59" customWidth="1"/>
    <col min="5" max="5" width="15.57421875" style="61" bestFit="1" customWidth="1"/>
    <col min="6" max="10" width="8.421875" style="62" bestFit="1" customWidth="1"/>
    <col min="11" max="11" width="20.421875" style="59" bestFit="1" customWidth="1"/>
    <col min="12" max="12" width="17.28125" style="59" bestFit="1" customWidth="1"/>
    <col min="13" max="16384" width="9.140625" style="59" customWidth="1"/>
  </cols>
  <sheetData>
    <row r="1" spans="1:12" ht="15">
      <c r="A1" s="53" t="s">
        <v>145</v>
      </c>
      <c r="B1" s="53" t="s">
        <v>6</v>
      </c>
      <c r="C1" s="54" t="s">
        <v>173</v>
      </c>
      <c r="D1" s="54" t="s">
        <v>74</v>
      </c>
      <c r="E1" s="55" t="s">
        <v>7</v>
      </c>
      <c r="F1" s="56" t="s">
        <v>8</v>
      </c>
      <c r="G1" s="56" t="s">
        <v>9</v>
      </c>
      <c r="H1" s="56" t="s">
        <v>9</v>
      </c>
      <c r="I1" s="56">
        <v>4</v>
      </c>
      <c r="J1" s="56" t="s">
        <v>10</v>
      </c>
      <c r="K1" s="57" t="s">
        <v>143</v>
      </c>
      <c r="L1" s="58" t="s">
        <v>144</v>
      </c>
    </row>
    <row r="2" spans="1:10" ht="15">
      <c r="A2" s="59" t="s">
        <v>150</v>
      </c>
      <c r="B2" s="59" t="s">
        <v>11</v>
      </c>
      <c r="D2" s="59">
        <v>1</v>
      </c>
      <c r="E2" s="69">
        <v>1.026</v>
      </c>
      <c r="F2" s="61">
        <f aca="true" t="shared" si="0" ref="F2:J23">E2</f>
        <v>1.026</v>
      </c>
      <c r="G2" s="61">
        <f t="shared" si="0"/>
        <v>1.026</v>
      </c>
      <c r="H2" s="61">
        <f t="shared" si="0"/>
        <v>1.026</v>
      </c>
      <c r="I2" s="61">
        <f t="shared" si="0"/>
        <v>1.026</v>
      </c>
      <c r="J2" s="61">
        <f t="shared" si="0"/>
        <v>1.026</v>
      </c>
    </row>
    <row r="3" spans="1:10" ht="15">
      <c r="A3" s="59" t="s">
        <v>151</v>
      </c>
      <c r="B3" s="59" t="s">
        <v>152</v>
      </c>
      <c r="D3" s="59">
        <v>1</v>
      </c>
      <c r="E3" s="69">
        <v>0.981</v>
      </c>
      <c r="F3" s="61">
        <f aca="true" t="shared" si="1" ref="F3:J4">E3</f>
        <v>0.981</v>
      </c>
      <c r="G3" s="61">
        <f t="shared" si="1"/>
        <v>0.981</v>
      </c>
      <c r="H3" s="61">
        <f t="shared" si="1"/>
        <v>0.981</v>
      </c>
      <c r="I3" s="61">
        <f t="shared" si="1"/>
        <v>0.981</v>
      </c>
      <c r="J3" s="61">
        <f t="shared" si="1"/>
        <v>0.981</v>
      </c>
    </row>
    <row r="4" spans="1:10" ht="15">
      <c r="A4" s="59" t="s">
        <v>153</v>
      </c>
      <c r="B4" s="59" t="s">
        <v>154</v>
      </c>
      <c r="D4" s="59">
        <v>1</v>
      </c>
      <c r="E4" s="69">
        <v>1.066</v>
      </c>
      <c r="F4" s="61">
        <f t="shared" si="1"/>
        <v>1.066</v>
      </c>
      <c r="G4" s="61">
        <f t="shared" si="1"/>
        <v>1.066</v>
      </c>
      <c r="H4" s="61">
        <f t="shared" si="1"/>
        <v>1.066</v>
      </c>
      <c r="I4" s="61">
        <f t="shared" si="1"/>
        <v>1.066</v>
      </c>
      <c r="J4" s="61">
        <f t="shared" si="1"/>
        <v>1.066</v>
      </c>
    </row>
    <row r="5" spans="1:10" ht="15">
      <c r="A5" s="59" t="s">
        <v>155</v>
      </c>
      <c r="B5" s="59" t="s">
        <v>156</v>
      </c>
      <c r="D5" s="59">
        <v>1</v>
      </c>
      <c r="E5" s="69">
        <v>1.044</v>
      </c>
      <c r="F5" s="61">
        <f t="shared" si="0"/>
        <v>1.044</v>
      </c>
      <c r="G5" s="61">
        <f t="shared" si="0"/>
        <v>1.044</v>
      </c>
      <c r="H5" s="61">
        <f t="shared" si="0"/>
        <v>1.044</v>
      </c>
      <c r="I5" s="61">
        <f t="shared" si="0"/>
        <v>1.044</v>
      </c>
      <c r="J5" s="61">
        <f t="shared" si="0"/>
        <v>1.044</v>
      </c>
    </row>
    <row r="6" spans="1:10" ht="15">
      <c r="A6" s="59" t="s">
        <v>148</v>
      </c>
      <c r="B6" s="59" t="s">
        <v>157</v>
      </c>
      <c r="D6" s="59">
        <v>2</v>
      </c>
      <c r="E6" s="69">
        <v>1.049</v>
      </c>
      <c r="F6" s="61">
        <f t="shared" si="0"/>
        <v>1.049</v>
      </c>
      <c r="G6" s="61">
        <f t="shared" si="0"/>
        <v>1.049</v>
      </c>
      <c r="H6" s="61">
        <f t="shared" si="0"/>
        <v>1.049</v>
      </c>
      <c r="I6" s="61">
        <f t="shared" si="0"/>
        <v>1.049</v>
      </c>
      <c r="J6" s="61">
        <f t="shared" si="0"/>
        <v>1.049</v>
      </c>
    </row>
    <row r="7" spans="1:10" ht="15">
      <c r="A7" s="59" t="s">
        <v>158</v>
      </c>
      <c r="B7" s="59" t="s">
        <v>159</v>
      </c>
      <c r="D7" s="59">
        <v>2</v>
      </c>
      <c r="E7" s="69">
        <v>1.028</v>
      </c>
      <c r="F7" s="61">
        <f t="shared" si="0"/>
        <v>1.028</v>
      </c>
      <c r="G7" s="61">
        <f t="shared" si="0"/>
        <v>1.028</v>
      </c>
      <c r="H7" s="61">
        <f t="shared" si="0"/>
        <v>1.028</v>
      </c>
      <c r="I7" s="61">
        <f t="shared" si="0"/>
        <v>1.028</v>
      </c>
      <c r="J7" s="61">
        <f t="shared" si="0"/>
        <v>1.028</v>
      </c>
    </row>
    <row r="8" spans="1:10" ht="15">
      <c r="A8" s="59" t="s">
        <v>160</v>
      </c>
      <c r="B8" s="59" t="s">
        <v>161</v>
      </c>
      <c r="D8" s="59">
        <v>1</v>
      </c>
      <c r="E8" s="69">
        <v>1.065</v>
      </c>
      <c r="F8" s="61">
        <f t="shared" si="0"/>
        <v>1.065</v>
      </c>
      <c r="G8" s="61">
        <f t="shared" si="0"/>
        <v>1.065</v>
      </c>
      <c r="H8" s="61">
        <f t="shared" si="0"/>
        <v>1.065</v>
      </c>
      <c r="I8" s="61">
        <f t="shared" si="0"/>
        <v>1.065</v>
      </c>
      <c r="J8" s="61">
        <f t="shared" si="0"/>
        <v>1.065</v>
      </c>
    </row>
    <row r="9" spans="1:10" ht="15">
      <c r="A9" s="59" t="s">
        <v>162</v>
      </c>
      <c r="B9" s="59" t="s">
        <v>163</v>
      </c>
      <c r="D9" s="59">
        <v>2</v>
      </c>
      <c r="E9" s="69">
        <v>1.05</v>
      </c>
      <c r="F9" s="61">
        <f t="shared" si="0"/>
        <v>1.05</v>
      </c>
      <c r="G9" s="61">
        <f t="shared" si="0"/>
        <v>1.05</v>
      </c>
      <c r="H9" s="61">
        <f t="shared" si="0"/>
        <v>1.05</v>
      </c>
      <c r="I9" s="61">
        <f t="shared" si="0"/>
        <v>1.05</v>
      </c>
      <c r="J9" s="61">
        <f t="shared" si="0"/>
        <v>1.05</v>
      </c>
    </row>
    <row r="10" spans="1:10" ht="15">
      <c r="A10" s="59" t="s">
        <v>141</v>
      </c>
      <c r="B10" s="59" t="s">
        <v>12</v>
      </c>
      <c r="D10" s="59">
        <v>2</v>
      </c>
      <c r="E10" s="65">
        <v>1</v>
      </c>
      <c r="F10" s="61">
        <f t="shared" si="0"/>
        <v>1</v>
      </c>
      <c r="G10" s="61">
        <f t="shared" si="0"/>
        <v>1</v>
      </c>
      <c r="H10" s="61">
        <f t="shared" si="0"/>
        <v>1</v>
      </c>
      <c r="I10" s="61">
        <f t="shared" si="0"/>
        <v>1</v>
      </c>
      <c r="J10" s="61">
        <f t="shared" si="0"/>
        <v>1</v>
      </c>
    </row>
    <row r="11" spans="1:12" ht="15">
      <c r="A11" s="59" t="s">
        <v>149</v>
      </c>
      <c r="B11" s="59" t="s">
        <v>13</v>
      </c>
      <c r="E11" s="64">
        <f>K11/L11</f>
        <v>1.1298076923076923</v>
      </c>
      <c r="F11" s="61">
        <f t="shared" si="0"/>
        <v>1.1298076923076923</v>
      </c>
      <c r="G11" s="61">
        <f t="shared" si="0"/>
        <v>1.1298076923076923</v>
      </c>
      <c r="H11" s="61">
        <f t="shared" si="0"/>
        <v>1.1298076923076923</v>
      </c>
      <c r="I11" s="61">
        <f t="shared" si="0"/>
        <v>1.1298076923076923</v>
      </c>
      <c r="J11" s="61">
        <f t="shared" si="0"/>
        <v>1.1298076923076923</v>
      </c>
      <c r="K11" s="63">
        <v>70.5</v>
      </c>
      <c r="L11" s="59">
        <v>62.4</v>
      </c>
    </row>
    <row r="12" spans="1:10" ht="15">
      <c r="A12" s="59" t="s">
        <v>14</v>
      </c>
      <c r="B12" s="59" t="s">
        <v>15</v>
      </c>
      <c r="D12" s="59">
        <v>1</v>
      </c>
      <c r="E12" s="69">
        <v>1.438</v>
      </c>
      <c r="F12" s="61">
        <f t="shared" si="0"/>
        <v>1.438</v>
      </c>
      <c r="G12" s="61">
        <f t="shared" si="0"/>
        <v>1.438</v>
      </c>
      <c r="H12" s="61">
        <f t="shared" si="0"/>
        <v>1.438</v>
      </c>
      <c r="I12" s="61">
        <f t="shared" si="0"/>
        <v>1.438</v>
      </c>
      <c r="J12" s="61">
        <f t="shared" si="0"/>
        <v>1.438</v>
      </c>
    </row>
    <row r="13" spans="1:10" ht="15">
      <c r="A13" s="59" t="s">
        <v>16</v>
      </c>
      <c r="B13" s="59" t="s">
        <v>17</v>
      </c>
      <c r="D13" s="59">
        <v>2</v>
      </c>
      <c r="E13" s="69">
        <v>1.218</v>
      </c>
      <c r="F13" s="61">
        <f t="shared" si="0"/>
        <v>1.218</v>
      </c>
      <c r="G13" s="61">
        <f t="shared" si="0"/>
        <v>1.218</v>
      </c>
      <c r="H13" s="61">
        <f t="shared" si="0"/>
        <v>1.218</v>
      </c>
      <c r="I13" s="61">
        <f t="shared" si="0"/>
        <v>1.218</v>
      </c>
      <c r="J13" s="61">
        <f t="shared" si="0"/>
        <v>1.218</v>
      </c>
    </row>
    <row r="14" spans="1:10" ht="15">
      <c r="A14" s="59" t="s">
        <v>169</v>
      </c>
      <c r="B14" s="59" t="s">
        <v>170</v>
      </c>
      <c r="D14" s="59">
        <v>2</v>
      </c>
      <c r="E14" s="69">
        <v>1.151</v>
      </c>
      <c r="F14" s="61">
        <f t="shared" si="0"/>
        <v>1.151</v>
      </c>
      <c r="G14" s="61">
        <f t="shared" si="0"/>
        <v>1.151</v>
      </c>
      <c r="H14" s="61">
        <f t="shared" si="0"/>
        <v>1.151</v>
      </c>
      <c r="I14" s="61">
        <f t="shared" si="0"/>
        <v>1.151</v>
      </c>
      <c r="J14" s="61">
        <f t="shared" si="0"/>
        <v>1.151</v>
      </c>
    </row>
    <row r="15" spans="1:10" ht="15">
      <c r="A15" s="59" t="s">
        <v>171</v>
      </c>
      <c r="B15" s="59" t="s">
        <v>172</v>
      </c>
      <c r="D15" s="59">
        <v>1</v>
      </c>
      <c r="E15" s="64">
        <v>1.117</v>
      </c>
      <c r="F15" s="61">
        <f t="shared" si="0"/>
        <v>1.117</v>
      </c>
      <c r="G15" s="61">
        <f t="shared" si="0"/>
        <v>1.117</v>
      </c>
      <c r="H15" s="61">
        <f t="shared" si="0"/>
        <v>1.117</v>
      </c>
      <c r="I15" s="61">
        <f t="shared" si="0"/>
        <v>1.117</v>
      </c>
      <c r="J15" s="61">
        <f t="shared" si="0"/>
        <v>1.117</v>
      </c>
    </row>
    <row r="16" spans="1:10" ht="15">
      <c r="A16" s="59" t="s">
        <v>164</v>
      </c>
      <c r="B16" s="59" t="s">
        <v>18</v>
      </c>
      <c r="D16" s="59">
        <v>1</v>
      </c>
      <c r="E16" s="69">
        <v>1.219</v>
      </c>
      <c r="F16" s="61">
        <f t="shared" si="0"/>
        <v>1.219</v>
      </c>
      <c r="G16" s="61">
        <f t="shared" si="0"/>
        <v>1.219</v>
      </c>
      <c r="H16" s="61">
        <f t="shared" si="0"/>
        <v>1.219</v>
      </c>
      <c r="I16" s="61">
        <f t="shared" si="0"/>
        <v>1.219</v>
      </c>
      <c r="J16" s="61">
        <f t="shared" si="0"/>
        <v>1.219</v>
      </c>
    </row>
    <row r="17" spans="1:10" ht="15">
      <c r="A17" s="59" t="s">
        <v>146</v>
      </c>
      <c r="B17" s="59" t="s">
        <v>19</v>
      </c>
      <c r="D17" s="59">
        <v>2</v>
      </c>
      <c r="E17" s="69">
        <v>1.109</v>
      </c>
      <c r="F17" s="61">
        <f t="shared" si="0"/>
        <v>1.109</v>
      </c>
      <c r="G17" s="61">
        <f t="shared" si="0"/>
        <v>1.109</v>
      </c>
      <c r="H17" s="61">
        <f t="shared" si="0"/>
        <v>1.109</v>
      </c>
      <c r="I17" s="61">
        <f t="shared" si="0"/>
        <v>1.109</v>
      </c>
      <c r="J17" s="61">
        <f t="shared" si="0"/>
        <v>1.109</v>
      </c>
    </row>
    <row r="18" spans="1:10" ht="15">
      <c r="A18" s="59" t="s">
        <v>142</v>
      </c>
      <c r="B18" s="59" t="s">
        <v>147</v>
      </c>
      <c r="D18" s="59">
        <v>1</v>
      </c>
      <c r="E18" s="69">
        <v>1.088</v>
      </c>
      <c r="F18" s="61">
        <f t="shared" si="0"/>
        <v>1.088</v>
      </c>
      <c r="G18" s="61">
        <f t="shared" si="0"/>
        <v>1.088</v>
      </c>
      <c r="H18" s="61">
        <f t="shared" si="0"/>
        <v>1.088</v>
      </c>
      <c r="I18" s="61">
        <f t="shared" si="0"/>
        <v>1.088</v>
      </c>
      <c r="J18" s="61">
        <f t="shared" si="0"/>
        <v>1.088</v>
      </c>
    </row>
    <row r="19" spans="1:10" ht="15">
      <c r="A19" s="59" t="s">
        <v>20</v>
      </c>
      <c r="B19" s="59" t="s">
        <v>21</v>
      </c>
      <c r="E19" s="69">
        <v>1.264</v>
      </c>
      <c r="F19" s="61">
        <f t="shared" si="0"/>
        <v>1.264</v>
      </c>
      <c r="G19" s="61">
        <f t="shared" si="0"/>
        <v>1.264</v>
      </c>
      <c r="H19" s="61">
        <f t="shared" si="0"/>
        <v>1.264</v>
      </c>
      <c r="I19" s="61">
        <f t="shared" si="0"/>
        <v>1.264</v>
      </c>
      <c r="J19" s="61">
        <f t="shared" si="0"/>
        <v>1.264</v>
      </c>
    </row>
    <row r="20" spans="1:10" ht="15">
      <c r="A20" s="70" t="s">
        <v>177</v>
      </c>
      <c r="B20" s="59" t="s">
        <v>166</v>
      </c>
      <c r="D20" s="59">
        <v>1</v>
      </c>
      <c r="E20" s="69">
        <v>1.108</v>
      </c>
      <c r="F20" s="61">
        <f t="shared" si="0"/>
        <v>1.108</v>
      </c>
      <c r="G20" s="61">
        <f t="shared" si="0"/>
        <v>1.108</v>
      </c>
      <c r="H20" s="61">
        <f t="shared" si="0"/>
        <v>1.108</v>
      </c>
      <c r="I20" s="61">
        <f t="shared" si="0"/>
        <v>1.108</v>
      </c>
      <c r="J20" s="61">
        <f t="shared" si="0"/>
        <v>1.108</v>
      </c>
    </row>
    <row r="21" spans="1:10" ht="15">
      <c r="A21" s="70" t="s">
        <v>176</v>
      </c>
      <c r="B21" s="71" t="s">
        <v>178</v>
      </c>
      <c r="D21" s="59">
        <v>1</v>
      </c>
      <c r="E21" s="69">
        <v>1.2</v>
      </c>
      <c r="F21" s="61">
        <f t="shared" si="0"/>
        <v>1.2</v>
      </c>
      <c r="G21" s="61">
        <f t="shared" si="0"/>
        <v>1.2</v>
      </c>
      <c r="H21" s="61">
        <f t="shared" si="0"/>
        <v>1.2</v>
      </c>
      <c r="I21" s="61">
        <f t="shared" si="0"/>
        <v>1.2</v>
      </c>
      <c r="J21" s="61">
        <f t="shared" si="0"/>
        <v>1.2</v>
      </c>
    </row>
    <row r="22" spans="1:10" ht="15">
      <c r="A22" s="60" t="s">
        <v>168</v>
      </c>
      <c r="B22" s="59" t="s">
        <v>167</v>
      </c>
      <c r="D22" s="59">
        <v>1</v>
      </c>
      <c r="E22" s="69">
        <v>1.28</v>
      </c>
      <c r="F22" s="61">
        <f t="shared" si="0"/>
        <v>1.28</v>
      </c>
      <c r="G22" s="61">
        <f t="shared" si="0"/>
        <v>1.28</v>
      </c>
      <c r="H22" s="61">
        <f t="shared" si="0"/>
        <v>1.28</v>
      </c>
      <c r="I22" s="61">
        <f t="shared" si="0"/>
        <v>1.28</v>
      </c>
      <c r="J22" s="61">
        <f t="shared" si="0"/>
        <v>1.28</v>
      </c>
    </row>
    <row r="23" spans="1:10" ht="15">
      <c r="A23" s="59" t="s">
        <v>22</v>
      </c>
      <c r="B23" s="59" t="s">
        <v>165</v>
      </c>
      <c r="D23" s="59">
        <v>1</v>
      </c>
      <c r="E23" s="69">
        <v>1.521</v>
      </c>
      <c r="F23" s="61">
        <f t="shared" si="0"/>
        <v>1.521</v>
      </c>
      <c r="G23" s="61">
        <f t="shared" si="0"/>
        <v>1.521</v>
      </c>
      <c r="H23" s="61">
        <f t="shared" si="0"/>
        <v>1.521</v>
      </c>
      <c r="I23" s="61">
        <f t="shared" si="0"/>
        <v>1.521</v>
      </c>
      <c r="J23" s="61">
        <f t="shared" si="0"/>
        <v>1.521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H24"/>
  <sheetViews>
    <sheetView zoomScalePageLayoutView="0"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K1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2023-11-13T14:20:45Z</dcterms:modified>
  <cp:category/>
  <cp:version/>
  <cp:contentType/>
  <cp:contentStatus/>
</cp:coreProperties>
</file>