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7050" activeTab="2"/>
  </bookViews>
  <sheets>
    <sheet name="Race(4)" sheetId="1" r:id="rId1"/>
    <sheet name="Race(3)" sheetId="2" r:id="rId2"/>
    <sheet name="Race(2)" sheetId="3" r:id="rId3"/>
    <sheet name="Race(1)" sheetId="4" r:id="rId4"/>
    <sheet name="Overall-Results" sheetId="5" r:id="rId5"/>
    <sheet name="Instructions" sheetId="6" r:id="rId6"/>
    <sheet name="SCHRS" sheetId="7" r:id="rId7"/>
    <sheet name="Adjustment" sheetId="8" r:id="rId8"/>
    <sheet name="TimeConv" sheetId="9" r:id="rId9"/>
  </sheets>
  <definedNames/>
  <calcPr fullCalcOnLoad="1"/>
</workbook>
</file>

<file path=xl/sharedStrings.xml><?xml version="1.0" encoding="utf-8"?>
<sst xmlns="http://schemas.openxmlformats.org/spreadsheetml/2006/main" count="333" uniqueCount="188">
  <si>
    <t>(0)</t>
  </si>
  <si>
    <t>(1)</t>
  </si>
  <si>
    <t>(2)</t>
  </si>
  <si>
    <t>(3)</t>
  </si>
  <si>
    <t>(4)</t>
  </si>
  <si>
    <t>Class</t>
  </si>
  <si>
    <t>Code</t>
  </si>
  <si>
    <t>D-PN</t>
  </si>
  <si>
    <t>0-1</t>
  </si>
  <si>
    <t>2-3</t>
  </si>
  <si>
    <t>5-9</t>
  </si>
  <si>
    <t>A-C</t>
  </si>
  <si>
    <t>F18</t>
  </si>
  <si>
    <t>F-27</t>
  </si>
  <si>
    <t>Hobie 14</t>
  </si>
  <si>
    <t>H14</t>
  </si>
  <si>
    <t>Hobie 16</t>
  </si>
  <si>
    <t>H16</t>
  </si>
  <si>
    <t>H17</t>
  </si>
  <si>
    <t>H18</t>
  </si>
  <si>
    <t>Hobie Getaway</t>
  </si>
  <si>
    <t>HGET</t>
  </si>
  <si>
    <t>Hobie Wave</t>
  </si>
  <si>
    <t>A_Code</t>
  </si>
  <si>
    <t>A_D_PN</t>
  </si>
  <si>
    <t>A_0_1</t>
  </si>
  <si>
    <t>A_2_3</t>
  </si>
  <si>
    <t>A_4</t>
  </si>
  <si>
    <t>A_5_9</t>
  </si>
  <si>
    <t>For wider than standard bean</t>
  </si>
  <si>
    <t>BM</t>
  </si>
  <si>
    <t>Class normally without genoa or reacher, carrying one</t>
  </si>
  <si>
    <t>GN</t>
  </si>
  <si>
    <t>For total crew weight at least 110% of class min. crew wt. but less than 120% of class min. crew wt.</t>
  </si>
  <si>
    <t>H1</t>
  </si>
  <si>
    <t>For total crew weight at least 120% of class min. crew wt. but less than 130% of class min. crew wt.</t>
  </si>
  <si>
    <t>H2</t>
  </si>
  <si>
    <t>For total crew weight more than 130% of class min. crew wt.</t>
  </si>
  <si>
    <t>H3</t>
  </si>
  <si>
    <t>Class normally without jib, carrying large jib*</t>
  </si>
  <si>
    <t>JL</t>
  </si>
  <si>
    <t>Class normally without jib, carrying small jib*</t>
  </si>
  <si>
    <t>JS</t>
  </si>
  <si>
    <t>For larger than standard jib</t>
  </si>
  <si>
    <t>JU</t>
  </si>
  <si>
    <t>For total crew weight less than class min. crew wt. but at least 90% of class min. crew wt.</t>
  </si>
  <si>
    <t>L1</t>
  </si>
  <si>
    <t>For total crew weight less than 90% of class min. crew wt. but at least 80% of class min. crew wt.</t>
  </si>
  <si>
    <t>L2</t>
  </si>
  <si>
    <t>For total crew weight less than 80% of class min. crew wt. but at least 70% of class min. crew wt.</t>
  </si>
  <si>
    <t>L3</t>
  </si>
  <si>
    <t>For total crew weight less than 70% of class min. crew wt.</t>
  </si>
  <si>
    <t>L4</t>
  </si>
  <si>
    <t>For non-class legal mainsail, of greater sail area* than standard main</t>
  </si>
  <si>
    <t>ML</t>
  </si>
  <si>
    <t>For non-class legal mainsail, of same sail area or less than class legal mainsail (formerly squaretop adjustment)</t>
  </si>
  <si>
    <t>MN</t>
  </si>
  <si>
    <t>For taller mast than standard</t>
  </si>
  <si>
    <t>MT</t>
  </si>
  <si>
    <t>Class normally without spinnaker or reacher, carrying spinnaker &amp; (genoa or reacher)</t>
  </si>
  <si>
    <t>SG</t>
  </si>
  <si>
    <t>Class normally with spinnaker, not equipped with one</t>
  </si>
  <si>
    <t>SN</t>
  </si>
  <si>
    <t>Class normally without spinnaker, carrying one</t>
  </si>
  <si>
    <t>SP</t>
  </si>
  <si>
    <t>For carrying trapezes above class allowance, per trapeze</t>
  </si>
  <si>
    <t>TR</t>
  </si>
  <si>
    <t>Class normally with large jib*, sailing uni without jib</t>
  </si>
  <si>
    <t>UL</t>
  </si>
  <si>
    <t>Class normally with small jib*, sailing uni without jib</t>
  </si>
  <si>
    <t>US</t>
  </si>
  <si>
    <t>Min</t>
  </si>
  <si>
    <t>Sign-In</t>
  </si>
  <si>
    <t>Skipper</t>
  </si>
  <si>
    <t>Crew</t>
  </si>
  <si>
    <t>Sail #</t>
  </si>
  <si>
    <t>Wt</t>
  </si>
  <si>
    <t>M1</t>
  </si>
  <si>
    <t>M2</t>
  </si>
  <si>
    <t>Rating</t>
  </si>
  <si>
    <t>Mod.</t>
  </si>
  <si>
    <t>Hr</t>
  </si>
  <si>
    <t>Sec</t>
  </si>
  <si>
    <t>Elapsed</t>
  </si>
  <si>
    <t>Corrected</t>
  </si>
  <si>
    <t>Offset</t>
  </si>
  <si>
    <t>Enter Sign-In Sheet#'s, SORT, Delete excess entries</t>
  </si>
  <si>
    <t>Enter Elapsed Time (use =2* to double Wave Time)</t>
  </si>
  <si>
    <t xml:space="preserve">  It's ok to use more than 60 seconds - decimal time will be correct</t>
  </si>
  <si>
    <t>Sort by Corrected Time</t>
  </si>
  <si>
    <t>Copy/Paste Blue Numbers for Finish Position</t>
  </si>
  <si>
    <t>Rt-Click Sheet "Race(1)", choose "Move or Copy", click "Create a Copy"</t>
  </si>
  <si>
    <t>Overall Results</t>
  </si>
  <si>
    <t>Place</t>
  </si>
  <si>
    <t>Race 1</t>
  </si>
  <si>
    <t>Race 2</t>
  </si>
  <si>
    <t>Race 3</t>
  </si>
  <si>
    <t>Race 4</t>
  </si>
  <si>
    <t>Throw</t>
  </si>
  <si>
    <t>Total</t>
  </si>
  <si>
    <t>Net</t>
  </si>
  <si>
    <t>(5)</t>
  </si>
  <si>
    <t>(copied column 2-3 so #'s line up)</t>
  </si>
  <si>
    <t>1)  For more races, do you copy the sheet once you have established who is registered?</t>
  </si>
  <si>
    <t>Yes</t>
  </si>
  <si>
    <t>excel will add the (2) automatically</t>
  </si>
  <si>
    <t>2) How do we trim down the page to just those who have registered?  Deleting rows?</t>
  </si>
  <si>
    <t>sort by the number so the names are in the same order</t>
  </si>
  <si>
    <t>delete rows or highlight and hit delete key for the lines with no number</t>
  </si>
  <si>
    <t>*this keeps the rc times in same order to make it data entry easier</t>
  </si>
  <si>
    <t>3) Once you have say 4 races scored, is there a way to automatically transfer the scores to the overall results page.  I assume we are still cutting and pasting and sorting manually still.</t>
  </si>
  <si>
    <t>yes, copy/paste the blue numbers to the overall page</t>
  </si>
  <si>
    <t>enter the sign-in number from the registration sheet</t>
  </si>
  <si>
    <t>Q/A</t>
  </si>
  <si>
    <t>Copy/Paste Skipper, Crew, Sail# and Class to Overall-Results Sheet</t>
  </si>
  <si>
    <t>Create Race(2), (3), (4) as needed:</t>
  </si>
  <si>
    <t>After the Race:</t>
  </si>
  <si>
    <t>Instructions "Race(1)" Sheet Prepraration</t>
  </si>
  <si>
    <t>Sort by Sign-In Number</t>
  </si>
  <si>
    <t>Copy/Paste Blue Numbers to Race column on Overall-Results</t>
  </si>
  <si>
    <t>Sort by Net</t>
  </si>
  <si>
    <t>Check for Tie, Rows can be moved using Rt-Click, Cut/Paste</t>
  </si>
  <si>
    <t>Sorting</t>
  </si>
  <si>
    <t>Data, Sort, Choose Column</t>
  </si>
  <si>
    <t>If you get selection error, try highligting upper left, lower right corners</t>
  </si>
  <si>
    <t>For example: A3 through T12 when there are 10 boats</t>
  </si>
  <si>
    <t>(Ctrl+s)</t>
  </si>
  <si>
    <t>Time (Ctrl+t)</t>
  </si>
  <si>
    <t>Net (Ctrl+n)</t>
  </si>
  <si>
    <t>Add 0.1 to one good score to move down.</t>
  </si>
  <si>
    <t>Sailor with highest finish wins.  Bill's highest was 4, Tom had 3, Tom wins</t>
  </si>
  <si>
    <t>With Wings</t>
  </si>
  <si>
    <t>WW</t>
  </si>
  <si>
    <t>START</t>
  </si>
  <si>
    <t>Days</t>
  </si>
  <si>
    <t>Hours</t>
  </si>
  <si>
    <t>Mins</t>
  </si>
  <si>
    <t>Secs</t>
  </si>
  <si>
    <t>FINISH</t>
  </si>
  <si>
    <t>OR Hold Ctrl and Hit T to sort by time -- see Headings</t>
  </si>
  <si>
    <t>Wt %</t>
  </si>
  <si>
    <t>Formula 18</t>
  </si>
  <si>
    <t>Hobie FX One Cat Boat</t>
  </si>
  <si>
    <t>Portsmouth D-PN</t>
  </si>
  <si>
    <t>Portsmouth F18</t>
  </si>
  <si>
    <t>www.schrs.com</t>
  </si>
  <si>
    <t>Hobie 18</t>
  </si>
  <si>
    <t>HFX1</t>
  </si>
  <si>
    <t>Nacra F16 Double</t>
  </si>
  <si>
    <t>F-27 Tri</t>
  </si>
  <si>
    <t>A-Classic (straight constant curve foils)</t>
  </si>
  <si>
    <t>A-Class Foils</t>
  </si>
  <si>
    <t>A-F</t>
  </si>
  <si>
    <t xml:space="preserve">Nacra F16 One  </t>
  </si>
  <si>
    <t>F16-N1</t>
  </si>
  <si>
    <t>Nacra F16 One curved foils</t>
  </si>
  <si>
    <t>F16-N1C</t>
  </si>
  <si>
    <t>F16-N2</t>
  </si>
  <si>
    <t>Nacra F16 Double curved foils</t>
  </si>
  <si>
    <t>F16-N2C</t>
  </si>
  <si>
    <t>Goodall Viper Solo</t>
  </si>
  <si>
    <t>F16-V1</t>
  </si>
  <si>
    <t>Goodall Viper Double</t>
  </si>
  <si>
    <t>F16-V2</t>
  </si>
  <si>
    <t>Hobie 17 (with wings)</t>
  </si>
  <si>
    <t>WAVE</t>
  </si>
  <si>
    <t>N17</t>
  </si>
  <si>
    <t>N5.0</t>
  </si>
  <si>
    <t>Nacra 5.0 Cat Boat</t>
  </si>
  <si>
    <t>Hobie 16 Spinnaker</t>
  </si>
  <si>
    <t>H16S</t>
  </si>
  <si>
    <t>Hobie 16 Single-Handed</t>
  </si>
  <si>
    <t>H16s-h</t>
  </si>
  <si>
    <t>Minw</t>
  </si>
  <si>
    <t>SCHRS_Ratings_Download_20220104</t>
  </si>
  <si>
    <t>Highlight in yellow for not found</t>
  </si>
  <si>
    <t>Nacra Inter17 Xl Solo</t>
  </si>
  <si>
    <t>Nacra Inter17 Xl Solo Spinnaker</t>
  </si>
  <si>
    <t>N17N</t>
  </si>
  <si>
    <t>john keenan</t>
  </si>
  <si>
    <t>Paulo Hayman</t>
  </si>
  <si>
    <t>Chris Hanson</t>
  </si>
  <si>
    <t>Bob Jopson</t>
  </si>
  <si>
    <t>Braden Rustrand</t>
  </si>
  <si>
    <t>Ryan Kelso</t>
  </si>
  <si>
    <t>Peter Simon</t>
  </si>
  <si>
    <t>Rod Heu</t>
  </si>
  <si>
    <t>dns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</si>
</sst>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_);\(0.000\)"/>
    <numFmt numFmtId="166" formatCode="_(* #,##0.0_);_(* \(#,##0.0\);_(* &quot;-&quot;??_);_(@_)"/>
    <numFmt numFmtId="167" formatCode="_(* #,##0.000_);_(* \(#,##0.000\);_(* &quot;-&quot;??_);_(@_)"/>
    <numFmt numFmtId="168" formatCode="0.000000"/>
    <numFmt numFmtId="169" formatCode="_(* #,##0.0000_);_(* \(#,##0.0000\);_(* &quot;-&quot;??_);_(@_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Geneva"/>
      <family val="0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1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0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0"/>
    </font>
    <font>
      <sz val="12"/>
      <color indexed="1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18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3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wrapText="1"/>
    </xf>
    <xf numFmtId="49" fontId="2" fillId="0" borderId="10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3" fillId="19" borderId="11" xfId="0" applyNumberFormat="1" applyFont="1" applyFill="1" applyBorder="1" applyAlignment="1" applyProtection="1">
      <alignment horizontal="center" vertical="top"/>
      <protection/>
    </xf>
    <xf numFmtId="164" fontId="0" fillId="0" borderId="11" xfId="0" applyNumberFormat="1" applyBorder="1" applyAlignment="1">
      <alignment/>
    </xf>
    <xf numFmtId="164" fontId="3" fillId="0" borderId="11" xfId="0" applyNumberFormat="1" applyFont="1" applyBorder="1" applyAlignment="1" applyProtection="1">
      <alignment horizontal="center" vertical="top"/>
      <protection/>
    </xf>
    <xf numFmtId="0" fontId="0" fillId="0" borderId="0" xfId="0" applyAlignment="1">
      <alignment horizontal="center"/>
    </xf>
    <xf numFmtId="21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19" borderId="0" xfId="0" applyFill="1" applyAlignment="1">
      <alignment/>
    </xf>
    <xf numFmtId="0" fontId="0" fillId="20" borderId="0" xfId="0" applyFill="1" applyAlignment="1">
      <alignment/>
    </xf>
    <xf numFmtId="0" fontId="3" fillId="5" borderId="11" xfId="0" applyNumberFormat="1" applyFont="1" applyFill="1" applyBorder="1" applyAlignment="1" applyProtection="1">
      <alignment horizontal="center" vertical="top"/>
      <protection/>
    </xf>
    <xf numFmtId="0" fontId="0" fillId="21" borderId="0" xfId="0" applyFill="1" applyBorder="1" applyAlignment="1">
      <alignment/>
    </xf>
    <xf numFmtId="0" fontId="0" fillId="21" borderId="0" xfId="0" applyFont="1" applyFill="1" applyBorder="1" applyAlignment="1">
      <alignment horizontal="center"/>
    </xf>
    <xf numFmtId="164" fontId="0" fillId="21" borderId="0" xfId="0" applyNumberFormat="1" applyFill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6" fillId="0" borderId="11" xfId="0" applyNumberFormat="1" applyFont="1" applyBorder="1" applyAlignment="1" applyProtection="1">
      <alignment horizontal="center" vertical="top"/>
      <protection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 applyProtection="1">
      <alignment horizontal="center" vertical="top"/>
      <protection/>
    </xf>
    <xf numFmtId="0" fontId="7" fillId="0" borderId="11" xfId="0" applyFont="1" applyBorder="1" applyAlignment="1" applyProtection="1">
      <alignment horizontal="left"/>
      <protection/>
    </xf>
    <xf numFmtId="43" fontId="7" fillId="0" borderId="11" xfId="42" applyFont="1" applyBorder="1" applyAlignment="1" applyProtection="1">
      <alignment horizontal="center" vertical="top"/>
      <protection/>
    </xf>
    <xf numFmtId="167" fontId="7" fillId="0" borderId="11" xfId="42" applyNumberFormat="1" applyFont="1" applyBorder="1" applyAlignment="1" applyProtection="1">
      <alignment horizontal="center" vertical="top"/>
      <protection/>
    </xf>
    <xf numFmtId="0" fontId="7" fillId="5" borderId="11" xfId="0" applyNumberFormat="1" applyFont="1" applyFill="1" applyBorder="1" applyAlignment="1" applyProtection="1">
      <alignment horizontal="center" vertical="top"/>
      <protection/>
    </xf>
    <xf numFmtId="0" fontId="7" fillId="19" borderId="11" xfId="0" applyNumberFormat="1" applyFont="1" applyFill="1" applyBorder="1" applyAlignment="1" applyProtection="1">
      <alignment horizontal="center" vertical="top"/>
      <protection/>
    </xf>
    <xf numFmtId="2" fontId="7" fillId="0" borderId="11" xfId="42" applyNumberFormat="1" applyFont="1" applyBorder="1" applyAlignment="1" applyProtection="1">
      <alignment horizontal="center" vertical="top"/>
      <protection/>
    </xf>
    <xf numFmtId="43" fontId="5" fillId="0" borderId="11" xfId="42" applyFont="1" applyBorder="1" applyAlignment="1">
      <alignment/>
    </xf>
    <xf numFmtId="167" fontId="5" fillId="0" borderId="11" xfId="42" applyNumberFormat="1" applyFont="1" applyBorder="1" applyAlignment="1">
      <alignment/>
    </xf>
    <xf numFmtId="0" fontId="5" fillId="5" borderId="11" xfId="0" applyFont="1" applyFill="1" applyBorder="1" applyAlignment="1">
      <alignment/>
    </xf>
    <xf numFmtId="2" fontId="5" fillId="0" borderId="11" xfId="42" applyNumberFormat="1" applyFont="1" applyBorder="1" applyAlignment="1">
      <alignment/>
    </xf>
    <xf numFmtId="0" fontId="5" fillId="0" borderId="11" xfId="0" applyNumberFormat="1" applyFont="1" applyFill="1" applyBorder="1" applyAlignment="1" applyProtection="1">
      <alignment vertical="top"/>
      <protection locked="0"/>
    </xf>
    <xf numFmtId="0" fontId="5" fillId="21" borderId="0" xfId="0" applyFont="1" applyFill="1" applyBorder="1" applyAlignment="1">
      <alignment horizontal="center"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left"/>
    </xf>
    <xf numFmtId="43" fontId="5" fillId="21" borderId="0" xfId="42" applyFont="1" applyFill="1" applyBorder="1" applyAlignment="1">
      <alignment/>
    </xf>
    <xf numFmtId="167" fontId="5" fillId="21" borderId="0" xfId="42" applyNumberFormat="1" applyFont="1" applyFill="1" applyBorder="1" applyAlignment="1">
      <alignment/>
    </xf>
    <xf numFmtId="2" fontId="5" fillId="21" borderId="0" xfId="42" applyNumberFormat="1" applyFont="1" applyFill="1" applyBorder="1" applyAlignment="1">
      <alignment/>
    </xf>
    <xf numFmtId="2" fontId="7" fillId="0" borderId="12" xfId="42" applyNumberFormat="1" applyFont="1" applyBorder="1" applyAlignment="1" applyProtection="1">
      <alignment horizontal="center" vertical="top"/>
      <protection/>
    </xf>
    <xf numFmtId="49" fontId="26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right"/>
    </xf>
    <xf numFmtId="167" fontId="26" fillId="0" borderId="10" xfId="42" applyNumberFormat="1" applyFont="1" applyBorder="1" applyAlignment="1">
      <alignment horizontal="right"/>
    </xf>
    <xf numFmtId="49" fontId="26" fillId="0" borderId="10" xfId="0" applyNumberFormat="1" applyFont="1" applyBorder="1" applyAlignment="1">
      <alignment horizontal="right"/>
    </xf>
    <xf numFmtId="167" fontId="26" fillId="0" borderId="10" xfId="42" applyNumberFormat="1" applyFont="1" applyBorder="1" applyAlignment="1">
      <alignment horizontal="left"/>
    </xf>
    <xf numFmtId="49" fontId="2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58" applyFont="1">
      <alignment/>
      <protection/>
    </xf>
    <xf numFmtId="167" fontId="5" fillId="0" borderId="0" xfId="42" applyNumberFormat="1" applyFont="1" applyAlignment="1">
      <alignment/>
    </xf>
    <xf numFmtId="164" fontId="5" fillId="0" borderId="0" xfId="0" applyNumberFormat="1" applyFont="1" applyAlignment="1">
      <alignment/>
    </xf>
    <xf numFmtId="166" fontId="5" fillId="0" borderId="0" xfId="42" applyNumberFormat="1" applyFont="1" applyAlignment="1">
      <alignment/>
    </xf>
    <xf numFmtId="167" fontId="5" fillId="19" borderId="0" xfId="42" applyNumberFormat="1" applyFont="1" applyFill="1" applyAlignment="1">
      <alignment/>
    </xf>
    <xf numFmtId="169" fontId="5" fillId="0" borderId="0" xfId="42" applyNumberFormat="1" applyFont="1" applyAlignment="1">
      <alignment/>
    </xf>
    <xf numFmtId="0" fontId="28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/>
    </xf>
    <xf numFmtId="167" fontId="5" fillId="0" borderId="0" xfId="42" applyNumberFormat="1" applyAlignment="1">
      <alignment/>
    </xf>
    <xf numFmtId="0" fontId="5" fillId="0" borderId="0" xfId="58">
      <alignment/>
      <protection/>
    </xf>
    <xf numFmtId="0" fontId="5" fillId="0" borderId="0" xfId="57" applyFont="1">
      <alignment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/>
      <protection/>
    </xf>
    <xf numFmtId="0" fontId="2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22" borderId="13" xfId="0" applyFont="1" applyFill="1" applyBorder="1" applyAlignment="1">
      <alignment horizontal="right"/>
    </xf>
    <xf numFmtId="3" fontId="25" fillId="22" borderId="13" xfId="0" applyNumberFormat="1" applyFont="1" applyFill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22" borderId="11" xfId="0" applyFont="1" applyFill="1" applyBorder="1" applyAlignment="1">
      <alignment horizontal="right"/>
    </xf>
    <xf numFmtId="3" fontId="25" fillId="22" borderId="11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23_SCHRS_Ratings_Download_202" xfId="57"/>
    <cellStyle name="Normal_SCHR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18"/>
  <sheetViews>
    <sheetView workbookViewId="0" topLeftCell="A1">
      <selection activeCell="T2" sqref="T2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6" t="s">
        <v>127</v>
      </c>
      <c r="Q1" s="66"/>
      <c r="R1" s="66"/>
      <c r="S1" s="66"/>
      <c r="T1" s="66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6" t="s">
        <v>84</v>
      </c>
    </row>
    <row r="3" spans="1:20" ht="15">
      <c r="A3" s="68">
        <v>1</v>
      </c>
      <c r="B3" s="69">
        <v>1</v>
      </c>
      <c r="C3" s="70" t="s">
        <v>179</v>
      </c>
      <c r="D3" s="70"/>
      <c r="E3" s="70">
        <v>60</v>
      </c>
      <c r="F3" s="70" t="s">
        <v>152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>IF(F3="","",IF(K3="nl",100,100*G3/K3))</f>
        <v>#DIV/0!</v>
      </c>
      <c r="M3" s="36">
        <f>IF(F3="","",INDEX(SCHRS!$A$1:$J$23,MATCH(F3,SCHRS!$B$1:$B$23,0),$D$1+5))</f>
        <v>0.981</v>
      </c>
      <c r="N3" s="36">
        <v>1</v>
      </c>
      <c r="O3" s="36">
        <f>IF(F3="","",M3*N3)</f>
        <v>0.981</v>
      </c>
      <c r="P3" s="37"/>
      <c r="Q3" s="71">
        <v>19</v>
      </c>
      <c r="R3" s="72">
        <v>29</v>
      </c>
      <c r="S3" s="38">
        <f>IF(R3="","",IF(TYPE(R3)=2,R3,(P3*60+Q3+(R3/60))))</f>
        <v>19.483333333333334</v>
      </c>
      <c r="T3" s="38">
        <f>IF(S3="","",IF(TYPE(R3)=2,S3,S3/(O3)))</f>
        <v>19.860686374447845</v>
      </c>
    </row>
    <row r="4" spans="1:20" ht="15">
      <c r="A4" s="68">
        <v>3</v>
      </c>
      <c r="B4" s="69">
        <v>2</v>
      </c>
      <c r="C4" s="70" t="s">
        <v>182</v>
      </c>
      <c r="D4" s="70"/>
      <c r="E4" s="70">
        <v>6954</v>
      </c>
      <c r="F4" s="70" t="s">
        <v>18</v>
      </c>
      <c r="G4" s="39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IF(F4="","",INDEX(SCHRS!$A$1:J$23,MATCH(F4,SCHRS!$B$1:$B$23,0),3))</f>
        <v>0</v>
      </c>
      <c r="L4" s="35" t="e">
        <f>IF(F4="","",IF(K4="nl",100,100*G4/K4))</f>
        <v>#DIV/0!</v>
      </c>
      <c r="M4" s="36">
        <f>IF(F4="","",INDEX(SCHRS!$A$1:$J$23,MATCH(F4,SCHRS!$B$1:$B$23,0),$D$1+5))</f>
        <v>1.219</v>
      </c>
      <c r="N4" s="36">
        <v>1</v>
      </c>
      <c r="O4" s="36">
        <f>IF(F4="","",M4*N4)</f>
        <v>1.219</v>
      </c>
      <c r="P4" s="37"/>
      <c r="Q4" s="71">
        <v>24</v>
      </c>
      <c r="R4" s="72">
        <v>43</v>
      </c>
      <c r="S4" s="38">
        <f>IF(R4="","",IF(TYPE(R4)=2,R4,(P4*60+Q4+(R4/60))))</f>
        <v>24.716666666666665</v>
      </c>
      <c r="T4" s="38">
        <f>IF(S4="","",IF(TYPE(R4)=2,S4,S4/(O4)))</f>
        <v>20.276182663385285</v>
      </c>
    </row>
    <row r="5" spans="1:20" ht="15">
      <c r="A5" s="68">
        <v>2</v>
      </c>
      <c r="B5" s="69">
        <v>3</v>
      </c>
      <c r="C5" s="70" t="s">
        <v>180</v>
      </c>
      <c r="D5" s="70" t="s">
        <v>181</v>
      </c>
      <c r="E5" s="70">
        <v>6</v>
      </c>
      <c r="F5" s="70" t="s">
        <v>17</v>
      </c>
      <c r="G5" s="39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IF(F5="","",INDEX(SCHRS!$A$1:J$23,MATCH(F5,SCHRS!$B$1:$B$23,0),3))</f>
        <v>0</v>
      </c>
      <c r="L5" s="35" t="e">
        <f>IF(F5="","",IF(K5="nl",100,100*G5/K5))</f>
        <v>#DIV/0!</v>
      </c>
      <c r="M5" s="36">
        <f>IF(F5="","",INDEX(SCHRS!$A$1:$J$23,MATCH(F5,SCHRS!$B$1:$B$23,0),$D$1+5))</f>
        <v>1.218</v>
      </c>
      <c r="N5" s="36">
        <v>1</v>
      </c>
      <c r="O5" s="36">
        <f>IF(F5="","",M5*N5)</f>
        <v>1.218</v>
      </c>
      <c r="P5" s="37"/>
      <c r="Q5" s="71">
        <v>29</v>
      </c>
      <c r="R5" s="72">
        <v>52</v>
      </c>
      <c r="S5" s="38">
        <f>IF(R5="","",IF(TYPE(R5)=2,R5,(P5*60+Q5+(R5/60))))</f>
        <v>29.866666666666667</v>
      </c>
      <c r="T5" s="38">
        <f>IF(S5="","",IF(TYPE(R5)=2,S5,S5/(O5)))</f>
        <v>24.521072796934867</v>
      </c>
    </row>
    <row r="6" spans="1:20" ht="15">
      <c r="A6" s="68">
        <v>4</v>
      </c>
      <c r="B6" s="69">
        <v>4</v>
      </c>
      <c r="C6" s="70" t="s">
        <v>183</v>
      </c>
      <c r="D6" s="70" t="s">
        <v>184</v>
      </c>
      <c r="E6" s="70">
        <v>58198</v>
      </c>
      <c r="F6" s="70" t="s">
        <v>17</v>
      </c>
      <c r="G6" s="39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IF(F6="","",INDEX(SCHRS!$A$1:J$23,MATCH(F6,SCHRS!$B$1:$B$23,0),3))</f>
        <v>0</v>
      </c>
      <c r="L6" s="35" t="e">
        <f>IF(F6="","",IF(K6="nl",100,100*G6/K6))</f>
        <v>#DIV/0!</v>
      </c>
      <c r="M6" s="36">
        <f>IF(F6="","",INDEX(SCHRS!$A$1:$J$23,MATCH(F6,SCHRS!$B$1:$B$23,0),$D$1+5))</f>
        <v>1.218</v>
      </c>
      <c r="N6" s="36">
        <v>1</v>
      </c>
      <c r="O6" s="36">
        <f>IF(F6="","",M6*N6)</f>
        <v>1.218</v>
      </c>
      <c r="P6" s="37"/>
      <c r="Q6" s="71">
        <v>35</v>
      </c>
      <c r="R6" s="72">
        <v>0</v>
      </c>
      <c r="S6" s="38">
        <f>IF(R6="","",IF(TYPE(R6)=2,R6,(P6*60+Q6+(R6/60))))</f>
        <v>35</v>
      </c>
      <c r="T6" s="38">
        <f>IF(S6="","",IF(TYPE(R6)=2,S6,S6/(O6)))</f>
        <v>28.735632183908045</v>
      </c>
    </row>
    <row r="7" spans="1:20" ht="15">
      <c r="A7" s="73">
        <v>5</v>
      </c>
      <c r="B7" s="74">
        <v>6</v>
      </c>
      <c r="C7" s="75" t="s">
        <v>185</v>
      </c>
      <c r="D7" s="75" t="s">
        <v>186</v>
      </c>
      <c r="E7" s="75">
        <v>113</v>
      </c>
      <c r="F7" s="75" t="s">
        <v>166</v>
      </c>
      <c r="G7" s="39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IF(F7="","",INDEX(SCHRS!$A$1:J$23,MATCH(F7,SCHRS!$B$1:$B$23,0),3))</f>
        <v>0</v>
      </c>
      <c r="L7" s="35" t="e">
        <f>IF(F7="","",IF(K7="nl",100,100*G7/K7))</f>
        <v>#DIV/0!</v>
      </c>
      <c r="M7" s="36">
        <f>IF(F7="","",INDEX(SCHRS!$A$1:$J$23,MATCH(F7,SCHRS!$B$1:$B$23,0),$D$1+5))</f>
        <v>1.108</v>
      </c>
      <c r="N7" s="36">
        <v>1</v>
      </c>
      <c r="O7" s="36">
        <f>IF(F7="","",M7*N7)</f>
        <v>1.108</v>
      </c>
      <c r="P7" s="37"/>
      <c r="Q7" s="76"/>
      <c r="R7" s="77" t="s">
        <v>187</v>
      </c>
      <c r="S7" s="38" t="str">
        <f>IF(R7="","",IF(TYPE(R7)=2,R7,(P7*60+Q7+(R7/60))))</f>
        <v>dns</v>
      </c>
      <c r="T7" s="38" t="str">
        <f>IF(S7="","",IF(TYPE(R7)=2,S7,S7/(O7)))</f>
        <v>dns</v>
      </c>
    </row>
    <row r="8" ht="15">
      <c r="B8" s="41"/>
    </row>
    <row r="9" ht="15">
      <c r="B9" s="41"/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18"/>
  <sheetViews>
    <sheetView workbookViewId="0" topLeftCell="A1">
      <selection activeCell="T2" sqref="T2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6" t="s">
        <v>127</v>
      </c>
      <c r="Q1" s="66"/>
      <c r="R1" s="66"/>
      <c r="S1" s="66"/>
      <c r="T1" s="66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6" t="s">
        <v>84</v>
      </c>
    </row>
    <row r="3" spans="1:20" ht="15">
      <c r="A3" s="68">
        <v>3</v>
      </c>
      <c r="B3" s="69">
        <v>1</v>
      </c>
      <c r="C3" s="70" t="s">
        <v>182</v>
      </c>
      <c r="D3" s="70"/>
      <c r="E3" s="70">
        <v>6954</v>
      </c>
      <c r="F3" s="70" t="s">
        <v>18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>IF(F3="","",IF(K3="nl",100,100*G3/K3))</f>
        <v>#DIV/0!</v>
      </c>
      <c r="M3" s="36">
        <f>IF(F3="","",INDEX(SCHRS!$A$1:$J$23,MATCH(F3,SCHRS!$B$1:$B$23,0),$D$1+5))</f>
        <v>1.219</v>
      </c>
      <c r="N3" s="36">
        <v>1</v>
      </c>
      <c r="O3" s="36">
        <f>IF(F3="","",M3*N3)</f>
        <v>1.219</v>
      </c>
      <c r="P3" s="37"/>
      <c r="Q3" s="71">
        <v>25</v>
      </c>
      <c r="R3" s="72">
        <v>16</v>
      </c>
      <c r="S3" s="38">
        <f>IF(R3="","",IF(TYPE(R3)=2,R3,(P3*60+Q3+(R3/60))))</f>
        <v>25.266666666666666</v>
      </c>
      <c r="T3" s="38">
        <f>IF(S3="","",IF(TYPE(R3)=2,S3,S3/(O3)))</f>
        <v>20.727372162975115</v>
      </c>
    </row>
    <row r="4" spans="1:20" ht="15">
      <c r="A4" s="68">
        <v>1</v>
      </c>
      <c r="B4" s="69">
        <v>2</v>
      </c>
      <c r="C4" s="70" t="s">
        <v>179</v>
      </c>
      <c r="D4" s="70"/>
      <c r="E4" s="70">
        <v>60</v>
      </c>
      <c r="F4" s="70" t="s">
        <v>152</v>
      </c>
      <c r="G4" s="39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IF(F4="","",INDEX(SCHRS!$A$1:J$23,MATCH(F4,SCHRS!$B$1:$B$23,0),3))</f>
        <v>0</v>
      </c>
      <c r="L4" s="35" t="e">
        <f>IF(F4="","",IF(K4="nl",100,100*G4/K4))</f>
        <v>#DIV/0!</v>
      </c>
      <c r="M4" s="36">
        <f>IF(F4="","",INDEX(SCHRS!$A$1:$J$23,MATCH(F4,SCHRS!$B$1:$B$23,0),$D$1+5))</f>
        <v>0.981</v>
      </c>
      <c r="N4" s="36">
        <v>1</v>
      </c>
      <c r="O4" s="36">
        <f>IF(F4="","",M4*N4)</f>
        <v>0.981</v>
      </c>
      <c r="P4" s="37"/>
      <c r="Q4" s="71">
        <v>21</v>
      </c>
      <c r="R4" s="72">
        <v>14</v>
      </c>
      <c r="S4" s="38">
        <f>IF(R4="","",IF(TYPE(R4)=2,R4,(P4*60+Q4+(R4/60))))</f>
        <v>21.233333333333334</v>
      </c>
      <c r="T4" s="38">
        <f>IF(S4="","",IF(TYPE(R4)=2,S4,S4/(O4)))</f>
        <v>21.644580360176693</v>
      </c>
    </row>
    <row r="5" spans="1:20" ht="15">
      <c r="A5" s="68">
        <v>4</v>
      </c>
      <c r="B5" s="69">
        <v>3</v>
      </c>
      <c r="C5" s="70" t="s">
        <v>183</v>
      </c>
      <c r="D5" s="70" t="s">
        <v>184</v>
      </c>
      <c r="E5" s="70">
        <v>58198</v>
      </c>
      <c r="F5" s="70" t="s">
        <v>17</v>
      </c>
      <c r="G5" s="39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IF(F5="","",INDEX(SCHRS!$A$1:J$23,MATCH(F5,SCHRS!$B$1:$B$23,0),3))</f>
        <v>0</v>
      </c>
      <c r="L5" s="35" t="e">
        <f>IF(F5="","",IF(K5="nl",100,100*G5/K5))</f>
        <v>#DIV/0!</v>
      </c>
      <c r="M5" s="36">
        <f>IF(F5="","",INDEX(SCHRS!$A$1:$J$23,MATCH(F5,SCHRS!$B$1:$B$23,0),$D$1+5))</f>
        <v>1.218</v>
      </c>
      <c r="N5" s="36">
        <v>1</v>
      </c>
      <c r="O5" s="36">
        <f>IF(F5="","",M5*N5)</f>
        <v>1.218</v>
      </c>
      <c r="P5" s="37"/>
      <c r="Q5" s="71">
        <v>28</v>
      </c>
      <c r="R5" s="72">
        <v>45</v>
      </c>
      <c r="S5" s="38">
        <f>IF(R5="","",IF(TYPE(R5)=2,R5,(P5*60+Q5+(R5/60))))</f>
        <v>28.75</v>
      </c>
      <c r="T5" s="38">
        <f>IF(S5="","",IF(TYPE(R5)=2,S5,S5/(O5)))</f>
        <v>23.604269293924467</v>
      </c>
    </row>
    <row r="6" spans="1:20" ht="15">
      <c r="A6" s="68">
        <v>2</v>
      </c>
      <c r="B6" s="69">
        <v>4</v>
      </c>
      <c r="C6" s="70" t="s">
        <v>180</v>
      </c>
      <c r="D6" s="70" t="s">
        <v>181</v>
      </c>
      <c r="E6" s="70">
        <v>6</v>
      </c>
      <c r="F6" s="70" t="s">
        <v>17</v>
      </c>
      <c r="G6" s="39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IF(F6="","",INDEX(SCHRS!$A$1:J$23,MATCH(F6,SCHRS!$B$1:$B$23,0),3))</f>
        <v>0</v>
      </c>
      <c r="L6" s="35" t="e">
        <f>IF(F6="","",IF(K6="nl",100,100*G6/K6))</f>
        <v>#DIV/0!</v>
      </c>
      <c r="M6" s="36">
        <f>IF(F6="","",INDEX(SCHRS!$A$1:$J$23,MATCH(F6,SCHRS!$B$1:$B$23,0),$D$1+5))</f>
        <v>1.218</v>
      </c>
      <c r="N6" s="36">
        <v>1</v>
      </c>
      <c r="O6" s="36">
        <f>IF(F6="","",M6*N6)</f>
        <v>1.218</v>
      </c>
      <c r="P6" s="37"/>
      <c r="Q6" s="71">
        <v>28</v>
      </c>
      <c r="R6" s="72">
        <v>55</v>
      </c>
      <c r="S6" s="38">
        <f>IF(R6="","",IF(TYPE(R6)=2,R6,(P6*60+Q6+(R6/60))))</f>
        <v>28.916666666666668</v>
      </c>
      <c r="T6" s="38">
        <f>IF(S6="","",IF(TYPE(R6)=2,S6,S6/(O6)))</f>
        <v>23.741105637657363</v>
      </c>
    </row>
    <row r="7" spans="1:20" ht="15">
      <c r="A7" s="73">
        <v>5</v>
      </c>
      <c r="B7" s="74">
        <v>6</v>
      </c>
      <c r="C7" s="75" t="s">
        <v>185</v>
      </c>
      <c r="D7" s="75" t="s">
        <v>186</v>
      </c>
      <c r="E7" s="75">
        <v>113</v>
      </c>
      <c r="F7" s="75" t="s">
        <v>166</v>
      </c>
      <c r="G7" s="39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IF(F7="","",INDEX(SCHRS!$A$1:J$23,MATCH(F7,SCHRS!$B$1:$B$23,0),3))</f>
        <v>0</v>
      </c>
      <c r="L7" s="35" t="e">
        <f>IF(F7="","",IF(K7="nl",100,100*G7/K7))</f>
        <v>#DIV/0!</v>
      </c>
      <c r="M7" s="36">
        <f>IF(F7="","",INDEX(SCHRS!$A$1:$J$23,MATCH(F7,SCHRS!$B$1:$B$23,0),$D$1+5))</f>
        <v>1.108</v>
      </c>
      <c r="N7" s="36">
        <v>1</v>
      </c>
      <c r="O7" s="36">
        <f>IF(F7="","",M7*N7)</f>
        <v>1.108</v>
      </c>
      <c r="P7" s="37"/>
      <c r="Q7" s="76"/>
      <c r="R7" s="77" t="s">
        <v>187</v>
      </c>
      <c r="S7" s="38" t="str">
        <f>IF(R7="","",IF(TYPE(R7)=2,R7,(P7*60+Q7+(R7/60))))</f>
        <v>dns</v>
      </c>
      <c r="T7" s="38" t="str">
        <f>IF(S7="","",IF(TYPE(R7)=2,S7,S7/(O7)))</f>
        <v>dns</v>
      </c>
    </row>
    <row r="8" ht="15">
      <c r="B8" s="41"/>
    </row>
    <row r="9" ht="15">
      <c r="B9" s="41"/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T18"/>
  <sheetViews>
    <sheetView tabSelected="1" workbookViewId="0" topLeftCell="A1">
      <selection activeCell="T2" sqref="T2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6" t="s">
        <v>127</v>
      </c>
      <c r="Q1" s="66"/>
      <c r="R1" s="66"/>
      <c r="S1" s="66"/>
      <c r="T1" s="66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6" t="s">
        <v>84</v>
      </c>
    </row>
    <row r="3" spans="1:20" ht="15">
      <c r="A3" s="68">
        <v>3</v>
      </c>
      <c r="B3" s="69">
        <v>1</v>
      </c>
      <c r="C3" s="70" t="s">
        <v>182</v>
      </c>
      <c r="D3" s="70"/>
      <c r="E3" s="70">
        <v>6954</v>
      </c>
      <c r="F3" s="70" t="s">
        <v>18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>IF(F3="","",IF(K3="nl",100,100*G3/K3))</f>
        <v>#DIV/0!</v>
      </c>
      <c r="M3" s="36">
        <f>IF(F3="","",INDEX(SCHRS!$A$1:$J$23,MATCH(F3,SCHRS!$B$1:$B$23,0),$D$1+5))</f>
        <v>1.219</v>
      </c>
      <c r="N3" s="36">
        <v>1</v>
      </c>
      <c r="O3" s="36">
        <f>IF(F3="","",M3*N3)</f>
        <v>1.219</v>
      </c>
      <c r="P3" s="37"/>
      <c r="Q3" s="71">
        <v>24</v>
      </c>
      <c r="R3" s="72">
        <v>23</v>
      </c>
      <c r="S3" s="38">
        <f>IF(R3="","",IF(TYPE(R3)=2,R3,(P3*60+Q3+(R3/60))))</f>
        <v>24.383333333333333</v>
      </c>
      <c r="T3" s="38">
        <f>IF(S3="","",IF(TYPE(R3)=2,S3,S3/(O3)))</f>
        <v>20.002734481815693</v>
      </c>
    </row>
    <row r="4" spans="1:20" ht="15">
      <c r="A4" s="68">
        <v>2</v>
      </c>
      <c r="B4" s="69">
        <v>2</v>
      </c>
      <c r="C4" s="70" t="s">
        <v>180</v>
      </c>
      <c r="D4" s="70" t="s">
        <v>181</v>
      </c>
      <c r="E4" s="70">
        <v>6</v>
      </c>
      <c r="F4" s="70" t="s">
        <v>17</v>
      </c>
      <c r="G4" s="39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IF(F4="","",INDEX(SCHRS!$A$1:J$23,MATCH(F4,SCHRS!$B$1:$B$23,0),3))</f>
        <v>0</v>
      </c>
      <c r="L4" s="35" t="e">
        <f>IF(F4="","",IF(K4="nl",100,100*G4/K4))</f>
        <v>#DIV/0!</v>
      </c>
      <c r="M4" s="36">
        <f>IF(F4="","",INDEX(SCHRS!$A$1:$J$23,MATCH(F4,SCHRS!$B$1:$B$23,0),$D$1+5))</f>
        <v>1.218</v>
      </c>
      <c r="N4" s="36">
        <v>1</v>
      </c>
      <c r="O4" s="36">
        <f>IF(F4="","",M4*N4)</f>
        <v>1.218</v>
      </c>
      <c r="P4" s="37"/>
      <c r="Q4" s="71">
        <v>25</v>
      </c>
      <c r="R4" s="72">
        <v>15</v>
      </c>
      <c r="S4" s="38">
        <f>IF(R4="","",IF(TYPE(R4)=2,R4,(P4*60+Q4+(R4/60))))</f>
        <v>25.25</v>
      </c>
      <c r="T4" s="38">
        <f>IF(S4="","",IF(TYPE(R4)=2,S4,S4/(O4)))</f>
        <v>20.73070607553366</v>
      </c>
    </row>
    <row r="5" spans="1:20" ht="15">
      <c r="A5" s="68">
        <v>1</v>
      </c>
      <c r="B5" s="69">
        <v>3</v>
      </c>
      <c r="C5" s="70" t="s">
        <v>179</v>
      </c>
      <c r="D5" s="70"/>
      <c r="E5" s="70">
        <v>60</v>
      </c>
      <c r="F5" s="70" t="s">
        <v>152</v>
      </c>
      <c r="G5" s="39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IF(F5="","",INDEX(SCHRS!$A$1:J$23,MATCH(F5,SCHRS!$B$1:$B$23,0),3))</f>
        <v>0</v>
      </c>
      <c r="L5" s="35" t="e">
        <f>IF(F5="","",IF(K5="nl",100,100*G5/K5))</f>
        <v>#DIV/0!</v>
      </c>
      <c r="M5" s="36">
        <f>IF(F5="","",INDEX(SCHRS!$A$1:$J$23,MATCH(F5,SCHRS!$B$1:$B$23,0),$D$1+5))</f>
        <v>0.981</v>
      </c>
      <c r="N5" s="36">
        <v>1</v>
      </c>
      <c r="O5" s="36">
        <f>IF(F5="","",M5*N5)</f>
        <v>0.981</v>
      </c>
      <c r="P5" s="37"/>
      <c r="Q5" s="71">
        <v>21</v>
      </c>
      <c r="R5" s="72">
        <v>50</v>
      </c>
      <c r="S5" s="38">
        <f>IF(R5="","",IF(TYPE(R5)=2,R5,(P5*60+Q5+(R5/60))))</f>
        <v>21.833333333333332</v>
      </c>
      <c r="T5" s="38">
        <f>IF(S5="","",IF(TYPE(R5)=2,S5,S5/(O5)))</f>
        <v>22.256201155283723</v>
      </c>
    </row>
    <row r="6" spans="1:20" ht="15">
      <c r="A6" s="68">
        <v>4</v>
      </c>
      <c r="B6" s="69">
        <v>4</v>
      </c>
      <c r="C6" s="70" t="s">
        <v>183</v>
      </c>
      <c r="D6" s="70" t="s">
        <v>184</v>
      </c>
      <c r="E6" s="70">
        <v>58198</v>
      </c>
      <c r="F6" s="70" t="s">
        <v>17</v>
      </c>
      <c r="G6" s="39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IF(F6="","",INDEX(SCHRS!$A$1:J$23,MATCH(F6,SCHRS!$B$1:$B$23,0),3))</f>
        <v>0</v>
      </c>
      <c r="L6" s="35" t="e">
        <f>IF(F6="","",IF(K6="nl",100,100*G6/K6))</f>
        <v>#DIV/0!</v>
      </c>
      <c r="M6" s="36">
        <f>IF(F6="","",INDEX(SCHRS!$A$1:$J$23,MATCH(F6,SCHRS!$B$1:$B$23,0),$D$1+5))</f>
        <v>1.218</v>
      </c>
      <c r="N6" s="36">
        <v>1</v>
      </c>
      <c r="O6" s="36">
        <f>IF(F6="","",M6*N6)</f>
        <v>1.218</v>
      </c>
      <c r="P6" s="37"/>
      <c r="Q6" s="71">
        <v>28</v>
      </c>
      <c r="R6" s="72">
        <v>14</v>
      </c>
      <c r="S6" s="38">
        <f>IF(R6="","",IF(TYPE(R6)=2,R6,(P6*60+Q6+(R6/60))))</f>
        <v>28.233333333333334</v>
      </c>
      <c r="T6" s="38">
        <f>IF(S6="","",IF(TYPE(R6)=2,S6,S6/(O6)))</f>
        <v>23.18007662835249</v>
      </c>
    </row>
    <row r="7" spans="1:20" ht="15">
      <c r="A7" s="73">
        <v>5</v>
      </c>
      <c r="B7" s="74">
        <v>6</v>
      </c>
      <c r="C7" s="75" t="s">
        <v>185</v>
      </c>
      <c r="D7" s="75" t="s">
        <v>186</v>
      </c>
      <c r="E7" s="75">
        <v>113</v>
      </c>
      <c r="F7" s="75" t="s">
        <v>166</v>
      </c>
      <c r="G7" s="39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IF(F7="","",INDEX(SCHRS!$A$1:J$23,MATCH(F7,SCHRS!$B$1:$B$23,0),3))</f>
        <v>0</v>
      </c>
      <c r="L7" s="35" t="e">
        <f>IF(F7="","",IF(K7="nl",100,100*G7/K7))</f>
        <v>#DIV/0!</v>
      </c>
      <c r="M7" s="36">
        <f>IF(F7="","",INDEX(SCHRS!$A$1:$J$23,MATCH(F7,SCHRS!$B$1:$B$23,0),$D$1+5))</f>
        <v>1.108</v>
      </c>
      <c r="N7" s="36">
        <v>1</v>
      </c>
      <c r="O7" s="36">
        <f>IF(F7="","",M7*N7)</f>
        <v>1.108</v>
      </c>
      <c r="P7" s="37"/>
      <c r="Q7" s="76"/>
      <c r="R7" s="77" t="s">
        <v>187</v>
      </c>
      <c r="S7" s="38" t="str">
        <f>IF(R7="","",IF(TYPE(R7)=2,R7,(P7*60+Q7+(R7/60))))</f>
        <v>dns</v>
      </c>
      <c r="T7" s="38" t="str">
        <f>IF(S7="","",IF(TYPE(R7)=2,S7,S7/(O7)))</f>
        <v>dns</v>
      </c>
    </row>
    <row r="8" ht="15">
      <c r="B8" s="41"/>
    </row>
    <row r="9" ht="15">
      <c r="B9" s="41"/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</sheetData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8"/>
  <sheetViews>
    <sheetView zoomScalePageLayoutView="0" workbookViewId="0" topLeftCell="A1">
      <selection activeCell="T2" sqref="T2"/>
    </sheetView>
  </sheetViews>
  <sheetFormatPr defaultColWidth="9.00390625" defaultRowHeight="12.75"/>
  <cols>
    <col min="1" max="1" width="8.8515625" style="40" bestFit="1" customWidth="1"/>
    <col min="2" max="2" width="6.7109375" style="40" bestFit="1" customWidth="1"/>
    <col min="3" max="3" width="18.00390625" style="41" bestFit="1" customWidth="1"/>
    <col min="4" max="4" width="20.7109375" style="41" bestFit="1" customWidth="1"/>
    <col min="5" max="5" width="8.28125" style="42" bestFit="1" customWidth="1"/>
    <col min="6" max="6" width="7.00390625" style="41" bestFit="1" customWidth="1"/>
    <col min="7" max="7" width="3.8515625" style="41" hidden="1" customWidth="1"/>
    <col min="8" max="9" width="4.140625" style="41" hidden="1" customWidth="1"/>
    <col min="10" max="10" width="8.421875" style="41" hidden="1" customWidth="1"/>
    <col min="11" max="11" width="4.7109375" style="41" hidden="1" customWidth="1"/>
    <col min="12" max="12" width="8.421875" style="43" hidden="1" customWidth="1"/>
    <col min="13" max="13" width="9.28125" style="44" bestFit="1" customWidth="1"/>
    <col min="14" max="14" width="8.140625" style="44" bestFit="1" customWidth="1"/>
    <col min="15" max="15" width="9.28125" style="44" bestFit="1" customWidth="1"/>
    <col min="16" max="16" width="3.421875" style="41" bestFit="1" customWidth="1"/>
    <col min="17" max="17" width="4.7109375" style="41" bestFit="1" customWidth="1"/>
    <col min="18" max="18" width="4.8515625" style="41" bestFit="1" customWidth="1"/>
    <col min="19" max="19" width="9.28125" style="45" bestFit="1" customWidth="1"/>
    <col min="20" max="20" width="11.421875" style="45" bestFit="1" customWidth="1"/>
    <col min="21" max="16384" width="9.00390625" style="41" customWidth="1"/>
  </cols>
  <sheetData>
    <row r="1" spans="1:20" ht="15.75">
      <c r="A1" s="24" t="s">
        <v>126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66" t="s">
        <v>127</v>
      </c>
      <c r="Q1" s="66"/>
      <c r="R1" s="66"/>
      <c r="S1" s="66"/>
      <c r="T1" s="66"/>
    </row>
    <row r="2" spans="1:20" ht="15.75">
      <c r="A2" s="24" t="s">
        <v>72</v>
      </c>
      <c r="B2" s="24" t="s">
        <v>93</v>
      </c>
      <c r="C2" s="24" t="s">
        <v>73</v>
      </c>
      <c r="D2" s="24" t="s">
        <v>74</v>
      </c>
      <c r="E2" s="29" t="s">
        <v>75</v>
      </c>
      <c r="F2" s="28" t="s">
        <v>5</v>
      </c>
      <c r="G2" s="28" t="s">
        <v>76</v>
      </c>
      <c r="H2" s="27" t="s">
        <v>77</v>
      </c>
      <c r="I2" s="27" t="s">
        <v>78</v>
      </c>
      <c r="J2" s="27" t="s">
        <v>76</v>
      </c>
      <c r="K2" s="27" t="s">
        <v>71</v>
      </c>
      <c r="L2" s="30" t="s">
        <v>140</v>
      </c>
      <c r="M2" s="31" t="s">
        <v>79</v>
      </c>
      <c r="N2" s="31" t="s">
        <v>80</v>
      </c>
      <c r="O2" s="31" t="s">
        <v>79</v>
      </c>
      <c r="P2" s="32" t="s">
        <v>81</v>
      </c>
      <c r="Q2" s="33" t="s">
        <v>71</v>
      </c>
      <c r="R2" s="33" t="s">
        <v>82</v>
      </c>
      <c r="S2" s="34" t="s">
        <v>83</v>
      </c>
      <c r="T2" s="46" t="s">
        <v>84</v>
      </c>
    </row>
    <row r="3" spans="1:20" ht="15">
      <c r="A3" s="68">
        <v>1</v>
      </c>
      <c r="B3" s="69">
        <v>1</v>
      </c>
      <c r="C3" s="70" t="s">
        <v>179</v>
      </c>
      <c r="D3" s="70"/>
      <c r="E3" s="70">
        <v>60</v>
      </c>
      <c r="F3" s="70" t="s">
        <v>152</v>
      </c>
      <c r="G3" s="39"/>
      <c r="H3" s="26"/>
      <c r="I3" s="26"/>
      <c r="J3" s="26" t="e">
        <f>IF(OR(F3="",K3="nl"),"",IF(L3&lt;70,"L4",IF(L3&lt;80,"L3",IF(L3&lt;90,"L2",IF(L3&lt;100,"L1",IF(L3&gt;130,"H3",IF(L3&gt;120,"H2",IF(L3&gt;110,"H1",""))))))))</f>
        <v>#DIV/0!</v>
      </c>
      <c r="K3" s="26">
        <f>IF(F3="","",INDEX(SCHRS!$A$1:J$23,MATCH(F3,SCHRS!$B$1:$B$23,0),3))</f>
        <v>0</v>
      </c>
      <c r="L3" s="35" t="e">
        <f>IF(F3="","",IF(K3="nl",100,100*G3/K3))</f>
        <v>#DIV/0!</v>
      </c>
      <c r="M3" s="36">
        <f>IF(F3="","",INDEX(SCHRS!$A$1:$J$23,MATCH(F3,SCHRS!$B$1:$B$23,0),$D$1+5))</f>
        <v>0.981</v>
      </c>
      <c r="N3" s="36">
        <v>1</v>
      </c>
      <c r="O3" s="36">
        <f>IF(F3="","",M3*N3)</f>
        <v>0.981</v>
      </c>
      <c r="P3" s="37"/>
      <c r="Q3" s="71">
        <v>21</v>
      </c>
      <c r="R3" s="72">
        <v>33</v>
      </c>
      <c r="S3" s="38">
        <f>IF(R3="","",IF(TYPE(R3)=2,R3,(P3*60+Q3+(R3/60))))</f>
        <v>21.55</v>
      </c>
      <c r="T3" s="38">
        <f>IF(S3="","",IF(TYPE(R3)=2,S3,S3/(O3)))</f>
        <v>21.96738022426096</v>
      </c>
    </row>
    <row r="4" spans="1:20" ht="15">
      <c r="A4" s="68">
        <v>2</v>
      </c>
      <c r="B4" s="69">
        <v>2</v>
      </c>
      <c r="C4" s="70" t="s">
        <v>180</v>
      </c>
      <c r="D4" s="70" t="s">
        <v>181</v>
      </c>
      <c r="E4" s="70">
        <v>6</v>
      </c>
      <c r="F4" s="70" t="s">
        <v>17</v>
      </c>
      <c r="G4" s="39"/>
      <c r="H4" s="26"/>
      <c r="I4" s="26"/>
      <c r="J4" s="26" t="e">
        <f>IF(OR(F4="",K4="nl"),"",IF(L4&lt;70,"L4",IF(L4&lt;80,"L3",IF(L4&lt;90,"L2",IF(L4&lt;100,"L1",IF(L4&gt;130,"H3",IF(L4&gt;120,"H2",IF(L4&gt;110,"H1",""))))))))</f>
        <v>#DIV/0!</v>
      </c>
      <c r="K4" s="26">
        <f>IF(F4="","",INDEX(SCHRS!$A$1:J$23,MATCH(F4,SCHRS!$B$1:$B$23,0),3))</f>
        <v>0</v>
      </c>
      <c r="L4" s="35" t="e">
        <f>IF(F4="","",IF(K4="nl",100,100*G4/K4))</f>
        <v>#DIV/0!</v>
      </c>
      <c r="M4" s="36">
        <f>IF(F4="","",INDEX(SCHRS!$A$1:$J$23,MATCH(F4,SCHRS!$B$1:$B$23,0),$D$1+5))</f>
        <v>1.218</v>
      </c>
      <c r="N4" s="36">
        <v>1</v>
      </c>
      <c r="O4" s="36">
        <f>IF(F4="","",M4*N4)</f>
        <v>1.218</v>
      </c>
      <c r="P4" s="37"/>
      <c r="Q4" s="71">
        <v>30</v>
      </c>
      <c r="R4" s="72">
        <v>36</v>
      </c>
      <c r="S4" s="38">
        <f>IF(R4="","",IF(TYPE(R4)=2,R4,(P4*60+Q4+(R4/60))))</f>
        <v>30.6</v>
      </c>
      <c r="T4" s="38">
        <f>IF(S4="","",IF(TYPE(R4)=2,S4,S4/(O4)))</f>
        <v>25.12315270935961</v>
      </c>
    </row>
    <row r="5" spans="1:20" ht="15">
      <c r="A5" s="68">
        <v>3</v>
      </c>
      <c r="B5" s="69">
        <v>3</v>
      </c>
      <c r="C5" s="70" t="s">
        <v>182</v>
      </c>
      <c r="D5" s="70"/>
      <c r="E5" s="70">
        <v>6954</v>
      </c>
      <c r="F5" s="70" t="s">
        <v>18</v>
      </c>
      <c r="G5" s="39"/>
      <c r="H5" s="26"/>
      <c r="I5" s="26"/>
      <c r="J5" s="26" t="e">
        <f>IF(OR(F5="",K5="nl"),"",IF(L5&lt;70,"L4",IF(L5&lt;80,"L3",IF(L5&lt;90,"L2",IF(L5&lt;100,"L1",IF(L5&gt;130,"H3",IF(L5&gt;120,"H2",IF(L5&gt;110,"H1",""))))))))</f>
        <v>#DIV/0!</v>
      </c>
      <c r="K5" s="26">
        <f>IF(F5="","",INDEX(SCHRS!$A$1:J$23,MATCH(F5,SCHRS!$B$1:$B$23,0),3))</f>
        <v>0</v>
      </c>
      <c r="L5" s="35" t="e">
        <f>IF(F5="","",IF(K5="nl",100,100*G5/K5))</f>
        <v>#DIV/0!</v>
      </c>
      <c r="M5" s="36">
        <f>IF(F5="","",INDEX(SCHRS!$A$1:$J$23,MATCH(F5,SCHRS!$B$1:$B$23,0),$D$1+5))</f>
        <v>1.219</v>
      </c>
      <c r="N5" s="36">
        <v>1</v>
      </c>
      <c r="O5" s="36">
        <f>IF(F5="","",M5*N5)</f>
        <v>1.219</v>
      </c>
      <c r="P5" s="37"/>
      <c r="Q5" s="71">
        <v>30</v>
      </c>
      <c r="R5" s="72">
        <v>59</v>
      </c>
      <c r="S5" s="38">
        <f>IF(R5="","",IF(TYPE(R5)=2,R5,(P5*60+Q5+(R5/60))))</f>
        <v>30.983333333333334</v>
      </c>
      <c r="T5" s="38">
        <f>IF(S5="","",IF(TYPE(R5)=2,S5,S5/(O5)))</f>
        <v>25.417008476893628</v>
      </c>
    </row>
    <row r="6" spans="1:20" ht="15">
      <c r="A6" s="68">
        <v>4</v>
      </c>
      <c r="B6" s="69">
        <v>4</v>
      </c>
      <c r="C6" s="70" t="s">
        <v>183</v>
      </c>
      <c r="D6" s="70" t="s">
        <v>184</v>
      </c>
      <c r="E6" s="70">
        <v>58198</v>
      </c>
      <c r="F6" s="70" t="s">
        <v>17</v>
      </c>
      <c r="G6" s="39"/>
      <c r="H6" s="26"/>
      <c r="I6" s="26"/>
      <c r="J6" s="26" t="e">
        <f>IF(OR(F6="",K6="nl"),"",IF(L6&lt;70,"L4",IF(L6&lt;80,"L3",IF(L6&lt;90,"L2",IF(L6&lt;100,"L1",IF(L6&gt;130,"H3",IF(L6&gt;120,"H2",IF(L6&gt;110,"H1",""))))))))</f>
        <v>#DIV/0!</v>
      </c>
      <c r="K6" s="26">
        <f>IF(F6="","",INDEX(SCHRS!$A$1:J$23,MATCH(F6,SCHRS!$B$1:$B$23,0),3))</f>
        <v>0</v>
      </c>
      <c r="L6" s="35" t="e">
        <f>IF(F6="","",IF(K6="nl",100,100*G6/K6))</f>
        <v>#DIV/0!</v>
      </c>
      <c r="M6" s="36">
        <f>IF(F6="","",INDEX(SCHRS!$A$1:$J$23,MATCH(F6,SCHRS!$B$1:$B$23,0),$D$1+5))</f>
        <v>1.218</v>
      </c>
      <c r="N6" s="36">
        <v>1</v>
      </c>
      <c r="O6" s="36">
        <f>IF(F6="","",M6*N6)</f>
        <v>1.218</v>
      </c>
      <c r="P6" s="37"/>
      <c r="Q6" s="71">
        <v>32</v>
      </c>
      <c r="R6" s="72">
        <v>25</v>
      </c>
      <c r="S6" s="38">
        <f>IF(R6="","",IF(TYPE(R6)=2,R6,(P6*60+Q6+(R6/60))))</f>
        <v>32.416666666666664</v>
      </c>
      <c r="T6" s="38">
        <f>IF(S6="","",IF(TYPE(R6)=2,S6,S6/(O6)))</f>
        <v>26.614668856048166</v>
      </c>
    </row>
    <row r="7" spans="1:20" ht="15">
      <c r="A7" s="68">
        <v>5</v>
      </c>
      <c r="B7" s="69">
        <v>5</v>
      </c>
      <c r="C7" s="70" t="s">
        <v>185</v>
      </c>
      <c r="D7" s="70" t="s">
        <v>186</v>
      </c>
      <c r="E7" s="70">
        <v>113</v>
      </c>
      <c r="F7" s="70" t="s">
        <v>166</v>
      </c>
      <c r="G7" s="39"/>
      <c r="H7" s="26"/>
      <c r="I7" s="26"/>
      <c r="J7" s="26" t="e">
        <f>IF(OR(F7="",K7="nl"),"",IF(L7&lt;70,"L4",IF(L7&lt;80,"L3",IF(L7&lt;90,"L2",IF(L7&lt;100,"L1",IF(L7&gt;130,"H3",IF(L7&gt;120,"H2",IF(L7&gt;110,"H1",""))))))))</f>
        <v>#DIV/0!</v>
      </c>
      <c r="K7" s="26">
        <f>IF(F7="","",INDEX(SCHRS!$A$1:J$23,MATCH(F7,SCHRS!$B$1:$B$23,0),3))</f>
        <v>0</v>
      </c>
      <c r="L7" s="35" t="e">
        <f>IF(F7="","",IF(K7="nl",100,100*G7/K7))</f>
        <v>#DIV/0!</v>
      </c>
      <c r="M7" s="36">
        <f>IF(F7="","",INDEX(SCHRS!$A$1:$J$23,MATCH(F7,SCHRS!$B$1:$B$23,0),$D$1+5))</f>
        <v>1.108</v>
      </c>
      <c r="N7" s="36">
        <v>1</v>
      </c>
      <c r="O7" s="36">
        <f>IF(F7="","",M7*N7)</f>
        <v>1.108</v>
      </c>
      <c r="P7" s="37"/>
      <c r="Q7" s="71">
        <v>33</v>
      </c>
      <c r="R7" s="72">
        <v>16</v>
      </c>
      <c r="S7" s="38">
        <f>IF(R7="","",IF(TYPE(R7)=2,R7,(P7*60+Q7+(R7/60))))</f>
        <v>33.266666666666666</v>
      </c>
      <c r="T7" s="38">
        <f>IF(S7="","",IF(TYPE(R7)=2,S7,S7/(O7)))</f>
        <v>30.024067388688323</v>
      </c>
    </row>
    <row r="8" ht="15">
      <c r="B8" s="41"/>
    </row>
    <row r="9" ht="15">
      <c r="B9" s="41"/>
    </row>
    <row r="10" ht="15">
      <c r="B10" s="41"/>
    </row>
    <row r="11" ht="15">
      <c r="B11" s="41"/>
    </row>
    <row r="12" ht="15">
      <c r="B12" s="41"/>
    </row>
    <row r="13" ht="15">
      <c r="B13" s="41"/>
    </row>
    <row r="14" ht="15">
      <c r="B14" s="41"/>
    </row>
    <row r="15" ht="15">
      <c r="B15" s="41"/>
    </row>
    <row r="16" ht="15">
      <c r="B16" s="41"/>
    </row>
    <row r="17" ht="15">
      <c r="B17" s="41"/>
    </row>
    <row r="18" ht="15">
      <c r="B18" s="41"/>
    </row>
  </sheetData>
  <sheetProtection/>
  <mergeCells count="1">
    <mergeCell ref="P1:T1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M20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7.421875" style="21" bestFit="1" customWidth="1"/>
    <col min="2" max="2" width="6.140625" style="21" bestFit="1" customWidth="1"/>
    <col min="3" max="3" width="18.28125" style="21" bestFit="1" customWidth="1"/>
    <col min="4" max="4" width="15.140625" style="21" bestFit="1" customWidth="1"/>
    <col min="5" max="5" width="7.7109375" style="21" bestFit="1" customWidth="1"/>
    <col min="6" max="6" width="5.7109375" style="21" bestFit="1" customWidth="1"/>
    <col min="7" max="10" width="7.140625" style="21" bestFit="1" customWidth="1"/>
    <col min="11" max="11" width="6.7109375" style="21" bestFit="1" customWidth="1"/>
    <col min="12" max="12" width="5.57421875" style="23" bestFit="1" customWidth="1"/>
    <col min="13" max="13" width="4.57421875" style="23" bestFit="1" customWidth="1"/>
    <col min="14" max="16384" width="8.7109375" style="21" customWidth="1"/>
  </cols>
  <sheetData>
    <row r="1" spans="1:13" ht="12.75">
      <c r="A1" s="8" t="s">
        <v>126</v>
      </c>
      <c r="B1" s="67" t="s">
        <v>92</v>
      </c>
      <c r="C1" s="67"/>
      <c r="D1" s="67"/>
      <c r="E1" s="67"/>
      <c r="F1" s="67"/>
      <c r="G1" s="67"/>
      <c r="H1" s="67"/>
      <c r="I1" s="67"/>
      <c r="J1" s="67"/>
      <c r="K1" s="67" t="s">
        <v>128</v>
      </c>
      <c r="L1" s="67"/>
      <c r="M1" s="67"/>
    </row>
    <row r="2" spans="1:13" ht="12.75">
      <c r="A2" s="8" t="s">
        <v>72</v>
      </c>
      <c r="B2" s="8" t="s">
        <v>93</v>
      </c>
      <c r="C2" s="8" t="s">
        <v>73</v>
      </c>
      <c r="D2" s="8" t="s">
        <v>74</v>
      </c>
      <c r="E2" s="8" t="s">
        <v>75</v>
      </c>
      <c r="F2" s="9" t="s">
        <v>5</v>
      </c>
      <c r="G2" s="9" t="s">
        <v>94</v>
      </c>
      <c r="H2" s="9" t="s">
        <v>95</v>
      </c>
      <c r="I2" s="9" t="s">
        <v>96</v>
      </c>
      <c r="J2" s="9" t="s">
        <v>97</v>
      </c>
      <c r="K2" s="9" t="s">
        <v>98</v>
      </c>
      <c r="L2" s="13" t="s">
        <v>99</v>
      </c>
      <c r="M2" s="13" t="s">
        <v>100</v>
      </c>
    </row>
    <row r="3" spans="1:13" ht="15">
      <c r="A3" s="73">
        <v>1</v>
      </c>
      <c r="B3" s="74">
        <v>1</v>
      </c>
      <c r="C3" s="75" t="s">
        <v>179</v>
      </c>
      <c r="D3" s="75"/>
      <c r="E3" s="75">
        <v>60</v>
      </c>
      <c r="F3" s="75" t="s">
        <v>152</v>
      </c>
      <c r="G3" s="69">
        <v>1</v>
      </c>
      <c r="H3" s="69">
        <v>3</v>
      </c>
      <c r="I3" s="69">
        <v>2</v>
      </c>
      <c r="J3" s="69">
        <v>1</v>
      </c>
      <c r="K3" s="10">
        <f>MAX(G3:J3)</f>
        <v>3</v>
      </c>
      <c r="L3" s="12">
        <f>SUM(G3:J3)</f>
        <v>7</v>
      </c>
      <c r="M3" s="12">
        <f>L3-K3</f>
        <v>4</v>
      </c>
    </row>
    <row r="4" spans="1:13" ht="15">
      <c r="A4" s="73">
        <v>2</v>
      </c>
      <c r="B4" s="74">
        <v>2</v>
      </c>
      <c r="C4" s="75" t="s">
        <v>180</v>
      </c>
      <c r="D4" s="75" t="s">
        <v>181</v>
      </c>
      <c r="E4" s="75">
        <v>6</v>
      </c>
      <c r="F4" s="75" t="s">
        <v>17</v>
      </c>
      <c r="G4" s="69">
        <v>3</v>
      </c>
      <c r="H4" s="69">
        <v>1</v>
      </c>
      <c r="I4" s="69">
        <v>1</v>
      </c>
      <c r="J4" s="69">
        <v>2</v>
      </c>
      <c r="K4" s="10">
        <f>MAX(G4:J4)</f>
        <v>3</v>
      </c>
      <c r="L4" s="12">
        <f>SUM(G4:J4)</f>
        <v>7</v>
      </c>
      <c r="M4" s="12">
        <f>L4-K4</f>
        <v>4</v>
      </c>
    </row>
    <row r="5" spans="1:13" ht="15">
      <c r="A5" s="73">
        <v>3</v>
      </c>
      <c r="B5" s="74">
        <v>3</v>
      </c>
      <c r="C5" s="75" t="s">
        <v>182</v>
      </c>
      <c r="D5" s="75"/>
      <c r="E5" s="75">
        <v>6954</v>
      </c>
      <c r="F5" s="75" t="s">
        <v>18</v>
      </c>
      <c r="G5" s="69">
        <v>2</v>
      </c>
      <c r="H5" s="69">
        <v>2</v>
      </c>
      <c r="I5" s="69">
        <v>4</v>
      </c>
      <c r="J5" s="69">
        <v>3</v>
      </c>
      <c r="K5" s="10">
        <f>MAX(G5:J5)</f>
        <v>4</v>
      </c>
      <c r="L5" s="12">
        <f>SUM(G5:J5)</f>
        <v>11</v>
      </c>
      <c r="M5" s="12">
        <f>L5-K5</f>
        <v>7</v>
      </c>
    </row>
    <row r="6" spans="1:13" ht="15">
      <c r="A6" s="73">
        <v>4</v>
      </c>
      <c r="B6" s="74">
        <v>4</v>
      </c>
      <c r="C6" s="75" t="s">
        <v>183</v>
      </c>
      <c r="D6" s="75" t="s">
        <v>184</v>
      </c>
      <c r="E6" s="75">
        <v>58198</v>
      </c>
      <c r="F6" s="75" t="s">
        <v>17</v>
      </c>
      <c r="G6" s="69">
        <v>4</v>
      </c>
      <c r="H6" s="69">
        <v>4</v>
      </c>
      <c r="I6" s="69">
        <v>3</v>
      </c>
      <c r="J6" s="69">
        <v>4</v>
      </c>
      <c r="K6" s="10">
        <f>MAX(G6:J6)</f>
        <v>4</v>
      </c>
      <c r="L6" s="12">
        <f>SUM(G6:J6)</f>
        <v>15</v>
      </c>
      <c r="M6" s="12">
        <f>L6-K6</f>
        <v>11</v>
      </c>
    </row>
    <row r="7" spans="1:13" ht="15">
      <c r="A7" s="73">
        <v>5</v>
      </c>
      <c r="B7" s="74">
        <v>5</v>
      </c>
      <c r="C7" s="75" t="s">
        <v>185</v>
      </c>
      <c r="D7" s="75" t="s">
        <v>186</v>
      </c>
      <c r="E7" s="75">
        <v>113</v>
      </c>
      <c r="F7" s="75" t="s">
        <v>166</v>
      </c>
      <c r="G7" s="69">
        <v>5</v>
      </c>
      <c r="H7" s="74">
        <v>6</v>
      </c>
      <c r="I7" s="74">
        <v>6</v>
      </c>
      <c r="J7" s="74">
        <v>6</v>
      </c>
      <c r="K7" s="10">
        <f>MAX(G7:J7)</f>
        <v>6</v>
      </c>
      <c r="L7" s="12">
        <f>SUM(G7:J7)</f>
        <v>23</v>
      </c>
      <c r="M7" s="12">
        <f>L7-K7</f>
        <v>17</v>
      </c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</sheetData>
  <sheetProtection/>
  <mergeCells count="2">
    <mergeCell ref="B1:J1"/>
    <mergeCell ref="K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F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7109375" style="53" bestFit="1" customWidth="1"/>
    <col min="2" max="3" width="9.140625" style="53" customWidth="1"/>
    <col min="4" max="4" width="4.57421875" style="60" customWidth="1"/>
    <col min="5" max="5" width="9.140625" style="53" customWidth="1"/>
    <col min="6" max="6" width="5.7109375" style="53" customWidth="1"/>
    <col min="7" max="16384" width="9.140625" style="53" customWidth="1"/>
  </cols>
  <sheetData>
    <row r="1" ht="15.75">
      <c r="A1" s="61" t="s">
        <v>174</v>
      </c>
    </row>
    <row r="2" ht="15.75">
      <c r="A2" s="53" t="s">
        <v>175</v>
      </c>
    </row>
    <row r="4" spans="1:6" ht="15.75">
      <c r="A4" s="61" t="s">
        <v>117</v>
      </c>
      <c r="D4" s="60">
        <v>1</v>
      </c>
      <c r="F4" s="53">
        <v>1</v>
      </c>
    </row>
    <row r="5" spans="4:6" ht="15.75">
      <c r="D5" s="60">
        <v>2</v>
      </c>
      <c r="F5" s="53">
        <f aca="true" t="shared" si="0" ref="F5:F36">F4+1</f>
        <v>2</v>
      </c>
    </row>
    <row r="6" spans="1:6" ht="15.75">
      <c r="A6" s="53" t="s">
        <v>86</v>
      </c>
      <c r="D6" s="60">
        <v>3</v>
      </c>
      <c r="F6" s="53">
        <f t="shared" si="0"/>
        <v>3</v>
      </c>
    </row>
    <row r="7" spans="1:6" ht="15.75">
      <c r="A7" s="53" t="s">
        <v>114</v>
      </c>
      <c r="D7" s="60">
        <v>4</v>
      </c>
      <c r="F7" s="53">
        <f t="shared" si="0"/>
        <v>4</v>
      </c>
    </row>
    <row r="8" spans="4:6" ht="15.75">
      <c r="D8" s="60">
        <v>5</v>
      </c>
      <c r="F8" s="53">
        <f t="shared" si="0"/>
        <v>5</v>
      </c>
    </row>
    <row r="9" spans="4:6" ht="15.75">
      <c r="D9" s="60">
        <v>6</v>
      </c>
      <c r="F9" s="53">
        <f t="shared" si="0"/>
        <v>6</v>
      </c>
    </row>
    <row r="10" spans="4:6" ht="15.75">
      <c r="D10" s="60">
        <v>7</v>
      </c>
      <c r="F10" s="53">
        <f t="shared" si="0"/>
        <v>7</v>
      </c>
    </row>
    <row r="11" spans="1:6" ht="15.75">
      <c r="A11" s="61" t="s">
        <v>116</v>
      </c>
      <c r="D11" s="60">
        <v>8</v>
      </c>
      <c r="F11" s="53">
        <f t="shared" si="0"/>
        <v>8</v>
      </c>
    </row>
    <row r="12" spans="1:6" ht="15.75">
      <c r="A12" s="53" t="s">
        <v>115</v>
      </c>
      <c r="D12" s="60">
        <v>9</v>
      </c>
      <c r="F12" s="53">
        <f t="shared" si="0"/>
        <v>9</v>
      </c>
    </row>
    <row r="13" spans="1:6" ht="15.75">
      <c r="A13" s="53" t="s">
        <v>91</v>
      </c>
      <c r="D13" s="60">
        <v>10</v>
      </c>
      <c r="F13" s="53">
        <f t="shared" si="0"/>
        <v>10</v>
      </c>
    </row>
    <row r="14" spans="1:6" ht="15.75">
      <c r="A14" s="61"/>
      <c r="D14" s="60">
        <v>11</v>
      </c>
      <c r="F14" s="53">
        <f t="shared" si="0"/>
        <v>11</v>
      </c>
    </row>
    <row r="15" spans="1:6" ht="15.75">
      <c r="A15" s="53" t="s">
        <v>87</v>
      </c>
      <c r="D15" s="60">
        <v>12</v>
      </c>
      <c r="F15" s="53">
        <f t="shared" si="0"/>
        <v>12</v>
      </c>
    </row>
    <row r="16" spans="1:6" ht="15.75">
      <c r="A16" s="62" t="s">
        <v>88</v>
      </c>
      <c r="D16" s="60">
        <v>13</v>
      </c>
      <c r="F16" s="53">
        <f t="shared" si="0"/>
        <v>13</v>
      </c>
    </row>
    <row r="17" spans="1:6" ht="15.75">
      <c r="A17" s="53" t="s">
        <v>89</v>
      </c>
      <c r="D17" s="60">
        <v>14</v>
      </c>
      <c r="F17" s="53">
        <f t="shared" si="0"/>
        <v>14</v>
      </c>
    </row>
    <row r="18" spans="1:6" ht="15.75">
      <c r="A18" s="53" t="s">
        <v>90</v>
      </c>
      <c r="D18" s="60">
        <v>15</v>
      </c>
      <c r="F18" s="53">
        <f t="shared" si="0"/>
        <v>15</v>
      </c>
    </row>
    <row r="19" spans="1:6" ht="15.75">
      <c r="A19" s="53" t="s">
        <v>118</v>
      </c>
      <c r="D19" s="60">
        <v>16</v>
      </c>
      <c r="F19" s="53">
        <f t="shared" si="0"/>
        <v>16</v>
      </c>
    </row>
    <row r="20" spans="1:6" ht="15.75">
      <c r="A20" s="53" t="s">
        <v>119</v>
      </c>
      <c r="D20" s="60">
        <v>17</v>
      </c>
      <c r="F20" s="53">
        <f t="shared" si="0"/>
        <v>17</v>
      </c>
    </row>
    <row r="21" spans="4:6" ht="15.75">
      <c r="D21" s="60">
        <v>18</v>
      </c>
      <c r="F21" s="53">
        <f t="shared" si="0"/>
        <v>18</v>
      </c>
    </row>
    <row r="22" spans="4:6" ht="15.75">
      <c r="D22" s="60">
        <v>19</v>
      </c>
      <c r="F22" s="53">
        <f t="shared" si="0"/>
        <v>19</v>
      </c>
    </row>
    <row r="23" spans="1:6" ht="15.75">
      <c r="A23" s="61" t="s">
        <v>92</v>
      </c>
      <c r="D23" s="60">
        <v>20</v>
      </c>
      <c r="F23" s="53">
        <f t="shared" si="0"/>
        <v>20</v>
      </c>
    </row>
    <row r="24" spans="1:6" ht="15.75">
      <c r="A24" s="53" t="s">
        <v>120</v>
      </c>
      <c r="D24" s="60">
        <v>21</v>
      </c>
      <c r="F24" s="53">
        <f t="shared" si="0"/>
        <v>21</v>
      </c>
    </row>
    <row r="25" spans="1:6" ht="15.75">
      <c r="A25" s="53" t="s">
        <v>121</v>
      </c>
      <c r="D25" s="60">
        <v>22</v>
      </c>
      <c r="F25" s="53">
        <f t="shared" si="0"/>
        <v>22</v>
      </c>
    </row>
    <row r="26" spans="1:6" ht="15.75">
      <c r="A26" s="53" t="s">
        <v>129</v>
      </c>
      <c r="D26" s="60">
        <v>23</v>
      </c>
      <c r="F26" s="53">
        <f t="shared" si="0"/>
        <v>23</v>
      </c>
    </row>
    <row r="27" spans="1:6" ht="15.75">
      <c r="A27" s="53" t="s">
        <v>130</v>
      </c>
      <c r="D27" s="60">
        <v>24</v>
      </c>
      <c r="F27" s="53">
        <f t="shared" si="0"/>
        <v>24</v>
      </c>
    </row>
    <row r="28" spans="4:6" ht="15.75">
      <c r="D28" s="60">
        <v>25</v>
      </c>
      <c r="F28" s="53">
        <f t="shared" si="0"/>
        <v>25</v>
      </c>
    </row>
    <row r="29" spans="1:6" ht="15.75">
      <c r="A29" s="61" t="s">
        <v>113</v>
      </c>
      <c r="D29" s="60">
        <v>26</v>
      </c>
      <c r="F29" s="53">
        <f t="shared" si="0"/>
        <v>26</v>
      </c>
    </row>
    <row r="30" spans="1:6" ht="15.75">
      <c r="A30" s="53" t="s">
        <v>103</v>
      </c>
      <c r="D30" s="60">
        <v>27</v>
      </c>
      <c r="F30" s="53">
        <f t="shared" si="0"/>
        <v>27</v>
      </c>
    </row>
    <row r="31" spans="4:6" ht="15.75">
      <c r="D31" s="60">
        <v>28</v>
      </c>
      <c r="F31" s="53">
        <f t="shared" si="0"/>
        <v>28</v>
      </c>
    </row>
    <row r="32" spans="1:6" ht="15.75">
      <c r="A32" s="53" t="s">
        <v>104</v>
      </c>
      <c r="D32" s="60">
        <v>29</v>
      </c>
      <c r="F32" s="53">
        <f t="shared" si="0"/>
        <v>29</v>
      </c>
    </row>
    <row r="33" spans="1:6" ht="15.75">
      <c r="A33" s="53" t="s">
        <v>91</v>
      </c>
      <c r="D33" s="60">
        <v>30</v>
      </c>
      <c r="F33" s="53">
        <f t="shared" si="0"/>
        <v>30</v>
      </c>
    </row>
    <row r="34" spans="1:6" ht="15.75">
      <c r="A34" s="53" t="s">
        <v>105</v>
      </c>
      <c r="D34" s="60">
        <v>31</v>
      </c>
      <c r="F34" s="53">
        <f t="shared" si="0"/>
        <v>31</v>
      </c>
    </row>
    <row r="35" spans="4:6" ht="15.75">
      <c r="D35" s="60">
        <v>32</v>
      </c>
      <c r="F35" s="53">
        <f t="shared" si="0"/>
        <v>32</v>
      </c>
    </row>
    <row r="36" spans="4:6" ht="15.75">
      <c r="D36" s="60">
        <v>33</v>
      </c>
      <c r="F36" s="53">
        <f t="shared" si="0"/>
        <v>33</v>
      </c>
    </row>
    <row r="37" spans="1:6" ht="15.75">
      <c r="A37" s="53" t="s">
        <v>106</v>
      </c>
      <c r="D37" s="60">
        <v>34</v>
      </c>
      <c r="F37" s="53">
        <f aca="true" t="shared" si="1" ref="F37:F53">F36+1</f>
        <v>34</v>
      </c>
    </row>
    <row r="38" spans="4:6" ht="15.75">
      <c r="D38" s="60">
        <v>35</v>
      </c>
      <c r="F38" s="53">
        <f t="shared" si="1"/>
        <v>35</v>
      </c>
    </row>
    <row r="39" spans="1:6" ht="15.75">
      <c r="A39" s="53" t="s">
        <v>112</v>
      </c>
      <c r="D39" s="60">
        <v>36</v>
      </c>
      <c r="F39" s="53">
        <f t="shared" si="1"/>
        <v>36</v>
      </c>
    </row>
    <row r="40" spans="1:6" ht="15.75">
      <c r="A40" s="53" t="s">
        <v>107</v>
      </c>
      <c r="D40" s="60">
        <v>37</v>
      </c>
      <c r="F40" s="53">
        <f t="shared" si="1"/>
        <v>37</v>
      </c>
    </row>
    <row r="41" spans="1:6" ht="15.75">
      <c r="A41" s="53" t="s">
        <v>108</v>
      </c>
      <c r="D41" s="60">
        <v>38</v>
      </c>
      <c r="F41" s="53">
        <f t="shared" si="1"/>
        <v>38</v>
      </c>
    </row>
    <row r="42" spans="1:6" ht="15.75">
      <c r="A42" s="53" t="s">
        <v>109</v>
      </c>
      <c r="D42" s="60">
        <v>39</v>
      </c>
      <c r="F42" s="53">
        <f t="shared" si="1"/>
        <v>39</v>
      </c>
    </row>
    <row r="43" spans="4:6" ht="15.75">
      <c r="D43" s="60">
        <v>40</v>
      </c>
      <c r="F43" s="53">
        <f t="shared" si="1"/>
        <v>40</v>
      </c>
    </row>
    <row r="44" spans="1:6" ht="15.75">
      <c r="A44" s="53" t="s">
        <v>110</v>
      </c>
      <c r="D44" s="60">
        <v>41</v>
      </c>
      <c r="F44" s="53">
        <f t="shared" si="1"/>
        <v>41</v>
      </c>
    </row>
    <row r="45" spans="4:6" ht="15.75">
      <c r="D45" s="60">
        <v>42</v>
      </c>
      <c r="F45" s="53">
        <f t="shared" si="1"/>
        <v>42</v>
      </c>
    </row>
    <row r="46" spans="1:6" ht="15.75">
      <c r="A46" s="53" t="s">
        <v>111</v>
      </c>
      <c r="D46" s="60">
        <v>43</v>
      </c>
      <c r="F46" s="53">
        <f t="shared" si="1"/>
        <v>43</v>
      </c>
    </row>
    <row r="47" spans="4:6" ht="15.75">
      <c r="D47" s="60">
        <v>44</v>
      </c>
      <c r="F47" s="53">
        <f t="shared" si="1"/>
        <v>44</v>
      </c>
    </row>
    <row r="48" spans="4:6" ht="15.75">
      <c r="D48" s="60">
        <v>45</v>
      </c>
      <c r="F48" s="53">
        <f t="shared" si="1"/>
        <v>45</v>
      </c>
    </row>
    <row r="49" spans="4:6" ht="15.75">
      <c r="D49" s="60">
        <v>46</v>
      </c>
      <c r="F49" s="53">
        <f t="shared" si="1"/>
        <v>46</v>
      </c>
    </row>
    <row r="50" spans="4:6" ht="15.75">
      <c r="D50" s="60">
        <v>47</v>
      </c>
      <c r="F50" s="53">
        <f t="shared" si="1"/>
        <v>47</v>
      </c>
    </row>
    <row r="51" spans="4:6" ht="15.75">
      <c r="D51" s="60">
        <v>48</v>
      </c>
      <c r="F51" s="53">
        <f t="shared" si="1"/>
        <v>48</v>
      </c>
    </row>
    <row r="52" spans="4:6" ht="15.75">
      <c r="D52" s="60">
        <v>49</v>
      </c>
      <c r="F52" s="53">
        <f t="shared" si="1"/>
        <v>49</v>
      </c>
    </row>
    <row r="53" spans="1:6" ht="15.75">
      <c r="A53" s="61" t="s">
        <v>122</v>
      </c>
      <c r="D53" s="60">
        <v>50</v>
      </c>
      <c r="F53" s="53">
        <f t="shared" si="1"/>
        <v>50</v>
      </c>
    </row>
    <row r="54" ht="15.75">
      <c r="A54" s="53" t="s">
        <v>123</v>
      </c>
    </row>
    <row r="55" ht="15.75">
      <c r="A55" s="53" t="s">
        <v>124</v>
      </c>
    </row>
    <row r="56" ht="15.75">
      <c r="A56" s="53" t="s">
        <v>125</v>
      </c>
    </row>
    <row r="57" ht="15.75">
      <c r="A57" s="53" t="s">
        <v>139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/>
  <dimension ref="A1:L2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9.140625" defaultRowHeight="12.75"/>
  <cols>
    <col min="1" max="1" width="34.8515625" style="56" customWidth="1"/>
    <col min="2" max="2" width="12.421875" style="53" bestFit="1" customWidth="1"/>
    <col min="3" max="4" width="7.421875" style="53" customWidth="1"/>
    <col min="5" max="5" width="15.57421875" style="55" bestFit="1" customWidth="1"/>
    <col min="6" max="10" width="8.421875" style="56" bestFit="1" customWidth="1"/>
    <col min="11" max="11" width="20.421875" style="53" bestFit="1" customWidth="1"/>
    <col min="12" max="12" width="17.28125" style="53" bestFit="1" customWidth="1"/>
    <col min="13" max="16384" width="9.140625" style="53" customWidth="1"/>
  </cols>
  <sheetData>
    <row r="1" spans="1:12" ht="15">
      <c r="A1" s="47" t="s">
        <v>145</v>
      </c>
      <c r="B1" s="47" t="s">
        <v>6</v>
      </c>
      <c r="C1" s="48" t="s">
        <v>173</v>
      </c>
      <c r="D1" s="48" t="s">
        <v>74</v>
      </c>
      <c r="E1" s="49" t="s">
        <v>7</v>
      </c>
      <c r="F1" s="50" t="s">
        <v>8</v>
      </c>
      <c r="G1" s="50" t="s">
        <v>9</v>
      </c>
      <c r="H1" s="50" t="s">
        <v>9</v>
      </c>
      <c r="I1" s="50">
        <v>4</v>
      </c>
      <c r="J1" s="50" t="s">
        <v>10</v>
      </c>
      <c r="K1" s="51" t="s">
        <v>143</v>
      </c>
      <c r="L1" s="52" t="s">
        <v>144</v>
      </c>
    </row>
    <row r="2" spans="1:10" ht="15">
      <c r="A2" s="53" t="s">
        <v>150</v>
      </c>
      <c r="B2" s="53" t="s">
        <v>11</v>
      </c>
      <c r="D2" s="53">
        <v>1</v>
      </c>
      <c r="E2" s="63">
        <v>1.026</v>
      </c>
      <c r="F2" s="55">
        <f aca="true" t="shared" si="0" ref="F2:J23">E2</f>
        <v>1.026</v>
      </c>
      <c r="G2" s="55">
        <f t="shared" si="0"/>
        <v>1.026</v>
      </c>
      <c r="H2" s="55">
        <f t="shared" si="0"/>
        <v>1.026</v>
      </c>
      <c r="I2" s="55">
        <f t="shared" si="0"/>
        <v>1.026</v>
      </c>
      <c r="J2" s="55">
        <f t="shared" si="0"/>
        <v>1.026</v>
      </c>
    </row>
    <row r="3" spans="1:10" ht="15">
      <c r="A3" s="53" t="s">
        <v>151</v>
      </c>
      <c r="B3" s="53" t="s">
        <v>152</v>
      </c>
      <c r="D3" s="53">
        <v>1</v>
      </c>
      <c r="E3" s="63">
        <v>0.981</v>
      </c>
      <c r="F3" s="55">
        <f aca="true" t="shared" si="1" ref="F3:J4">E3</f>
        <v>0.981</v>
      </c>
      <c r="G3" s="55">
        <f t="shared" si="1"/>
        <v>0.981</v>
      </c>
      <c r="H3" s="55">
        <f t="shared" si="1"/>
        <v>0.981</v>
      </c>
      <c r="I3" s="55">
        <f t="shared" si="1"/>
        <v>0.981</v>
      </c>
      <c r="J3" s="55">
        <f t="shared" si="1"/>
        <v>0.981</v>
      </c>
    </row>
    <row r="4" spans="1:10" ht="15">
      <c r="A4" s="53" t="s">
        <v>153</v>
      </c>
      <c r="B4" s="53" t="s">
        <v>154</v>
      </c>
      <c r="D4" s="53">
        <v>1</v>
      </c>
      <c r="E4" s="63">
        <v>1.066</v>
      </c>
      <c r="F4" s="55">
        <f t="shared" si="1"/>
        <v>1.066</v>
      </c>
      <c r="G4" s="55">
        <f t="shared" si="1"/>
        <v>1.066</v>
      </c>
      <c r="H4" s="55">
        <f t="shared" si="1"/>
        <v>1.066</v>
      </c>
      <c r="I4" s="55">
        <f t="shared" si="1"/>
        <v>1.066</v>
      </c>
      <c r="J4" s="55">
        <f t="shared" si="1"/>
        <v>1.066</v>
      </c>
    </row>
    <row r="5" spans="1:10" ht="15">
      <c r="A5" s="53" t="s">
        <v>155</v>
      </c>
      <c r="B5" s="53" t="s">
        <v>156</v>
      </c>
      <c r="D5" s="53">
        <v>1</v>
      </c>
      <c r="E5" s="63">
        <v>1.044</v>
      </c>
      <c r="F5" s="55">
        <f t="shared" si="0"/>
        <v>1.044</v>
      </c>
      <c r="G5" s="55">
        <f t="shared" si="0"/>
        <v>1.044</v>
      </c>
      <c r="H5" s="55">
        <f t="shared" si="0"/>
        <v>1.044</v>
      </c>
      <c r="I5" s="55">
        <f t="shared" si="0"/>
        <v>1.044</v>
      </c>
      <c r="J5" s="55">
        <f t="shared" si="0"/>
        <v>1.044</v>
      </c>
    </row>
    <row r="6" spans="1:10" ht="15">
      <c r="A6" s="53" t="s">
        <v>148</v>
      </c>
      <c r="B6" s="53" t="s">
        <v>157</v>
      </c>
      <c r="D6" s="53">
        <v>2</v>
      </c>
      <c r="E6" s="63">
        <v>1.049</v>
      </c>
      <c r="F6" s="55">
        <f t="shared" si="0"/>
        <v>1.049</v>
      </c>
      <c r="G6" s="55">
        <f t="shared" si="0"/>
        <v>1.049</v>
      </c>
      <c r="H6" s="55">
        <f t="shared" si="0"/>
        <v>1.049</v>
      </c>
      <c r="I6" s="55">
        <f t="shared" si="0"/>
        <v>1.049</v>
      </c>
      <c r="J6" s="55">
        <f t="shared" si="0"/>
        <v>1.049</v>
      </c>
    </row>
    <row r="7" spans="1:10" ht="15">
      <c r="A7" s="53" t="s">
        <v>158</v>
      </c>
      <c r="B7" s="53" t="s">
        <v>159</v>
      </c>
      <c r="D7" s="53">
        <v>2</v>
      </c>
      <c r="E7" s="63">
        <v>1.028</v>
      </c>
      <c r="F7" s="55">
        <f t="shared" si="0"/>
        <v>1.028</v>
      </c>
      <c r="G7" s="55">
        <f t="shared" si="0"/>
        <v>1.028</v>
      </c>
      <c r="H7" s="55">
        <f t="shared" si="0"/>
        <v>1.028</v>
      </c>
      <c r="I7" s="55">
        <f t="shared" si="0"/>
        <v>1.028</v>
      </c>
      <c r="J7" s="55">
        <f t="shared" si="0"/>
        <v>1.028</v>
      </c>
    </row>
    <row r="8" spans="1:10" ht="15">
      <c r="A8" s="53" t="s">
        <v>160</v>
      </c>
      <c r="B8" s="53" t="s">
        <v>161</v>
      </c>
      <c r="D8" s="53">
        <v>1</v>
      </c>
      <c r="E8" s="63">
        <v>1.065</v>
      </c>
      <c r="F8" s="55">
        <f t="shared" si="0"/>
        <v>1.065</v>
      </c>
      <c r="G8" s="55">
        <f t="shared" si="0"/>
        <v>1.065</v>
      </c>
      <c r="H8" s="55">
        <f t="shared" si="0"/>
        <v>1.065</v>
      </c>
      <c r="I8" s="55">
        <f t="shared" si="0"/>
        <v>1.065</v>
      </c>
      <c r="J8" s="55">
        <f t="shared" si="0"/>
        <v>1.065</v>
      </c>
    </row>
    <row r="9" spans="1:10" ht="15">
      <c r="A9" s="53" t="s">
        <v>162</v>
      </c>
      <c r="B9" s="53" t="s">
        <v>163</v>
      </c>
      <c r="D9" s="53">
        <v>2</v>
      </c>
      <c r="E9" s="63">
        <v>1.05</v>
      </c>
      <c r="F9" s="55">
        <f t="shared" si="0"/>
        <v>1.05</v>
      </c>
      <c r="G9" s="55">
        <f t="shared" si="0"/>
        <v>1.05</v>
      </c>
      <c r="H9" s="55">
        <f t="shared" si="0"/>
        <v>1.05</v>
      </c>
      <c r="I9" s="55">
        <f t="shared" si="0"/>
        <v>1.05</v>
      </c>
      <c r="J9" s="55">
        <f t="shared" si="0"/>
        <v>1.05</v>
      </c>
    </row>
    <row r="10" spans="1:10" ht="15">
      <c r="A10" s="53" t="s">
        <v>141</v>
      </c>
      <c r="B10" s="53" t="s">
        <v>12</v>
      </c>
      <c r="D10" s="53">
        <v>2</v>
      </c>
      <c r="E10" s="59">
        <v>1</v>
      </c>
      <c r="F10" s="55">
        <f t="shared" si="0"/>
        <v>1</v>
      </c>
      <c r="G10" s="55">
        <f t="shared" si="0"/>
        <v>1</v>
      </c>
      <c r="H10" s="55">
        <f t="shared" si="0"/>
        <v>1</v>
      </c>
      <c r="I10" s="55">
        <f t="shared" si="0"/>
        <v>1</v>
      </c>
      <c r="J10" s="55">
        <f t="shared" si="0"/>
        <v>1</v>
      </c>
    </row>
    <row r="11" spans="1:12" ht="15">
      <c r="A11" s="53" t="s">
        <v>149</v>
      </c>
      <c r="B11" s="53" t="s">
        <v>13</v>
      </c>
      <c r="E11" s="58">
        <f>K11/L11</f>
        <v>1.1298076923076923</v>
      </c>
      <c r="F11" s="55">
        <f t="shared" si="0"/>
        <v>1.1298076923076923</v>
      </c>
      <c r="G11" s="55">
        <f t="shared" si="0"/>
        <v>1.1298076923076923</v>
      </c>
      <c r="H11" s="55">
        <f t="shared" si="0"/>
        <v>1.1298076923076923</v>
      </c>
      <c r="I11" s="55">
        <f t="shared" si="0"/>
        <v>1.1298076923076923</v>
      </c>
      <c r="J11" s="55">
        <f t="shared" si="0"/>
        <v>1.1298076923076923</v>
      </c>
      <c r="K11" s="57">
        <v>70.5</v>
      </c>
      <c r="L11" s="53">
        <v>62.4</v>
      </c>
    </row>
    <row r="12" spans="1:10" ht="15">
      <c r="A12" s="53" t="s">
        <v>14</v>
      </c>
      <c r="B12" s="53" t="s">
        <v>15</v>
      </c>
      <c r="D12" s="53">
        <v>1</v>
      </c>
      <c r="E12" s="63">
        <v>1.438</v>
      </c>
      <c r="F12" s="55">
        <f t="shared" si="0"/>
        <v>1.438</v>
      </c>
      <c r="G12" s="55">
        <f t="shared" si="0"/>
        <v>1.438</v>
      </c>
      <c r="H12" s="55">
        <f t="shared" si="0"/>
        <v>1.438</v>
      </c>
      <c r="I12" s="55">
        <f t="shared" si="0"/>
        <v>1.438</v>
      </c>
      <c r="J12" s="55">
        <f t="shared" si="0"/>
        <v>1.438</v>
      </c>
    </row>
    <row r="13" spans="1:10" ht="15">
      <c r="A13" s="53" t="s">
        <v>16</v>
      </c>
      <c r="B13" s="53" t="s">
        <v>17</v>
      </c>
      <c r="D13" s="53">
        <v>2</v>
      </c>
      <c r="E13" s="63">
        <v>1.218</v>
      </c>
      <c r="F13" s="55">
        <f t="shared" si="0"/>
        <v>1.218</v>
      </c>
      <c r="G13" s="55">
        <f t="shared" si="0"/>
        <v>1.218</v>
      </c>
      <c r="H13" s="55">
        <f t="shared" si="0"/>
        <v>1.218</v>
      </c>
      <c r="I13" s="55">
        <f t="shared" si="0"/>
        <v>1.218</v>
      </c>
      <c r="J13" s="55">
        <f t="shared" si="0"/>
        <v>1.218</v>
      </c>
    </row>
    <row r="14" spans="1:10" ht="15">
      <c r="A14" s="53" t="s">
        <v>169</v>
      </c>
      <c r="B14" s="53" t="s">
        <v>170</v>
      </c>
      <c r="D14" s="53">
        <v>2</v>
      </c>
      <c r="E14" s="63">
        <v>1.151</v>
      </c>
      <c r="F14" s="55">
        <f t="shared" si="0"/>
        <v>1.151</v>
      </c>
      <c r="G14" s="55">
        <f t="shared" si="0"/>
        <v>1.151</v>
      </c>
      <c r="H14" s="55">
        <f t="shared" si="0"/>
        <v>1.151</v>
      </c>
      <c r="I14" s="55">
        <f t="shared" si="0"/>
        <v>1.151</v>
      </c>
      <c r="J14" s="55">
        <f t="shared" si="0"/>
        <v>1.151</v>
      </c>
    </row>
    <row r="15" spans="1:10" ht="15">
      <c r="A15" s="53" t="s">
        <v>171</v>
      </c>
      <c r="B15" s="53" t="s">
        <v>172</v>
      </c>
      <c r="D15" s="53">
        <v>1</v>
      </c>
      <c r="E15" s="58">
        <v>1.117</v>
      </c>
      <c r="F15" s="55">
        <f t="shared" si="0"/>
        <v>1.117</v>
      </c>
      <c r="G15" s="55">
        <f t="shared" si="0"/>
        <v>1.117</v>
      </c>
      <c r="H15" s="55">
        <f t="shared" si="0"/>
        <v>1.117</v>
      </c>
      <c r="I15" s="55">
        <f t="shared" si="0"/>
        <v>1.117</v>
      </c>
      <c r="J15" s="55">
        <f t="shared" si="0"/>
        <v>1.117</v>
      </c>
    </row>
    <row r="16" spans="1:10" ht="15">
      <c r="A16" s="53" t="s">
        <v>164</v>
      </c>
      <c r="B16" s="53" t="s">
        <v>18</v>
      </c>
      <c r="D16" s="53">
        <v>1</v>
      </c>
      <c r="E16" s="63">
        <v>1.219</v>
      </c>
      <c r="F16" s="55">
        <f t="shared" si="0"/>
        <v>1.219</v>
      </c>
      <c r="G16" s="55">
        <f t="shared" si="0"/>
        <v>1.219</v>
      </c>
      <c r="H16" s="55">
        <f t="shared" si="0"/>
        <v>1.219</v>
      </c>
      <c r="I16" s="55">
        <f t="shared" si="0"/>
        <v>1.219</v>
      </c>
      <c r="J16" s="55">
        <f t="shared" si="0"/>
        <v>1.219</v>
      </c>
    </row>
    <row r="17" spans="1:10" ht="15">
      <c r="A17" s="53" t="s">
        <v>146</v>
      </c>
      <c r="B17" s="53" t="s">
        <v>19</v>
      </c>
      <c r="D17" s="53">
        <v>2</v>
      </c>
      <c r="E17" s="63">
        <v>1.109</v>
      </c>
      <c r="F17" s="55">
        <f t="shared" si="0"/>
        <v>1.109</v>
      </c>
      <c r="G17" s="55">
        <f t="shared" si="0"/>
        <v>1.109</v>
      </c>
      <c r="H17" s="55">
        <f t="shared" si="0"/>
        <v>1.109</v>
      </c>
      <c r="I17" s="55">
        <f t="shared" si="0"/>
        <v>1.109</v>
      </c>
      <c r="J17" s="55">
        <f t="shared" si="0"/>
        <v>1.109</v>
      </c>
    </row>
    <row r="18" spans="1:10" ht="15">
      <c r="A18" s="53" t="s">
        <v>142</v>
      </c>
      <c r="B18" s="53" t="s">
        <v>147</v>
      </c>
      <c r="D18" s="53">
        <v>1</v>
      </c>
      <c r="E18" s="63">
        <v>1.088</v>
      </c>
      <c r="F18" s="55">
        <f t="shared" si="0"/>
        <v>1.088</v>
      </c>
      <c r="G18" s="55">
        <f t="shared" si="0"/>
        <v>1.088</v>
      </c>
      <c r="H18" s="55">
        <f t="shared" si="0"/>
        <v>1.088</v>
      </c>
      <c r="I18" s="55">
        <f t="shared" si="0"/>
        <v>1.088</v>
      </c>
      <c r="J18" s="55">
        <f t="shared" si="0"/>
        <v>1.088</v>
      </c>
    </row>
    <row r="19" spans="1:10" ht="15">
      <c r="A19" s="53" t="s">
        <v>20</v>
      </c>
      <c r="B19" s="53" t="s">
        <v>21</v>
      </c>
      <c r="E19" s="63">
        <v>1.264</v>
      </c>
      <c r="F19" s="55">
        <f t="shared" si="0"/>
        <v>1.264</v>
      </c>
      <c r="G19" s="55">
        <f t="shared" si="0"/>
        <v>1.264</v>
      </c>
      <c r="H19" s="55">
        <f t="shared" si="0"/>
        <v>1.264</v>
      </c>
      <c r="I19" s="55">
        <f t="shared" si="0"/>
        <v>1.264</v>
      </c>
      <c r="J19" s="55">
        <f t="shared" si="0"/>
        <v>1.264</v>
      </c>
    </row>
    <row r="20" spans="1:10" ht="15">
      <c r="A20" s="64" t="s">
        <v>177</v>
      </c>
      <c r="B20" s="53" t="s">
        <v>166</v>
      </c>
      <c r="D20" s="53">
        <v>1</v>
      </c>
      <c r="E20" s="63">
        <v>1.108</v>
      </c>
      <c r="F20" s="55">
        <f t="shared" si="0"/>
        <v>1.108</v>
      </c>
      <c r="G20" s="55">
        <f t="shared" si="0"/>
        <v>1.108</v>
      </c>
      <c r="H20" s="55">
        <f t="shared" si="0"/>
        <v>1.108</v>
      </c>
      <c r="I20" s="55">
        <f t="shared" si="0"/>
        <v>1.108</v>
      </c>
      <c r="J20" s="55">
        <f t="shared" si="0"/>
        <v>1.108</v>
      </c>
    </row>
    <row r="21" spans="1:10" ht="15">
      <c r="A21" s="64" t="s">
        <v>176</v>
      </c>
      <c r="B21" s="65" t="s">
        <v>178</v>
      </c>
      <c r="D21" s="53">
        <v>1</v>
      </c>
      <c r="E21" s="63">
        <v>1.2</v>
      </c>
      <c r="F21" s="55">
        <f t="shared" si="0"/>
        <v>1.2</v>
      </c>
      <c r="G21" s="55">
        <f t="shared" si="0"/>
        <v>1.2</v>
      </c>
      <c r="H21" s="55">
        <f t="shared" si="0"/>
        <v>1.2</v>
      </c>
      <c r="I21" s="55">
        <f t="shared" si="0"/>
        <v>1.2</v>
      </c>
      <c r="J21" s="55">
        <f t="shared" si="0"/>
        <v>1.2</v>
      </c>
    </row>
    <row r="22" spans="1:10" ht="15">
      <c r="A22" s="54" t="s">
        <v>168</v>
      </c>
      <c r="B22" s="53" t="s">
        <v>167</v>
      </c>
      <c r="D22" s="53">
        <v>1</v>
      </c>
      <c r="E22" s="63">
        <v>1.28</v>
      </c>
      <c r="F22" s="55">
        <f t="shared" si="0"/>
        <v>1.28</v>
      </c>
      <c r="G22" s="55">
        <f t="shared" si="0"/>
        <v>1.28</v>
      </c>
      <c r="H22" s="55">
        <f t="shared" si="0"/>
        <v>1.28</v>
      </c>
      <c r="I22" s="55">
        <f t="shared" si="0"/>
        <v>1.28</v>
      </c>
      <c r="J22" s="55">
        <f t="shared" si="0"/>
        <v>1.28</v>
      </c>
    </row>
    <row r="23" spans="1:10" ht="15">
      <c r="A23" s="53" t="s">
        <v>22</v>
      </c>
      <c r="B23" s="53" t="s">
        <v>165</v>
      </c>
      <c r="D23" s="53">
        <v>1</v>
      </c>
      <c r="E23" s="63">
        <v>1.521</v>
      </c>
      <c r="F23" s="55">
        <f t="shared" si="0"/>
        <v>1.521</v>
      </c>
      <c r="G23" s="55">
        <f t="shared" si="0"/>
        <v>1.521</v>
      </c>
      <c r="H23" s="55">
        <f t="shared" si="0"/>
        <v>1.521</v>
      </c>
      <c r="I23" s="55">
        <f t="shared" si="0"/>
        <v>1.521</v>
      </c>
      <c r="J23" s="55">
        <f t="shared" si="0"/>
        <v>1.521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H24"/>
  <sheetViews>
    <sheetView zoomScalePageLayoutView="0" workbookViewId="0" topLeftCell="A15">
      <selection activeCell="C20" sqref="C20:H20"/>
    </sheetView>
  </sheetViews>
  <sheetFormatPr defaultColWidth="9.140625" defaultRowHeight="12.75"/>
  <cols>
    <col min="1" max="1" width="30.7109375" style="4" customWidth="1"/>
  </cols>
  <sheetData>
    <row r="1" spans="1:8" ht="12.75">
      <c r="A1" s="5" t="s">
        <v>5</v>
      </c>
      <c r="B1" s="3" t="s">
        <v>23</v>
      </c>
      <c r="C1" s="3" t="s">
        <v>24</v>
      </c>
      <c r="D1" s="3" t="s">
        <v>25</v>
      </c>
      <c r="E1" s="3" t="s">
        <v>26</v>
      </c>
      <c r="F1" s="3" t="s">
        <v>26</v>
      </c>
      <c r="G1" s="3" t="s">
        <v>27</v>
      </c>
      <c r="H1" s="3" t="s">
        <v>28</v>
      </c>
    </row>
    <row r="2" spans="1:8" ht="12.75">
      <c r="A2" s="1" t="s">
        <v>102</v>
      </c>
      <c r="B2" s="1" t="s">
        <v>85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101</v>
      </c>
    </row>
    <row r="3" spans="1:8" ht="42" customHeight="1">
      <c r="A3" s="4" t="s">
        <v>29</v>
      </c>
      <c r="B3" t="s">
        <v>30</v>
      </c>
      <c r="C3" s="6">
        <v>1</v>
      </c>
      <c r="D3" s="6">
        <f aca="true" t="shared" si="0" ref="D3:H10">C3</f>
        <v>1</v>
      </c>
      <c r="E3" s="6">
        <f t="shared" si="0"/>
        <v>1</v>
      </c>
      <c r="F3" s="6">
        <f t="shared" si="0"/>
        <v>1</v>
      </c>
      <c r="G3" s="6">
        <f t="shared" si="0"/>
        <v>1</v>
      </c>
      <c r="H3" s="6">
        <f t="shared" si="0"/>
        <v>1</v>
      </c>
    </row>
    <row r="4" spans="1:8" ht="42" customHeight="1">
      <c r="A4" s="4" t="s">
        <v>31</v>
      </c>
      <c r="B4" t="s">
        <v>32</v>
      </c>
      <c r="C4" s="6">
        <v>1</v>
      </c>
      <c r="D4" s="6">
        <f t="shared" si="0"/>
        <v>1</v>
      </c>
      <c r="E4" s="6">
        <f t="shared" si="0"/>
        <v>1</v>
      </c>
      <c r="F4" s="6">
        <f t="shared" si="0"/>
        <v>1</v>
      </c>
      <c r="G4" s="6">
        <f t="shared" si="0"/>
        <v>1</v>
      </c>
      <c r="H4" s="6">
        <f t="shared" si="0"/>
        <v>1</v>
      </c>
    </row>
    <row r="5" spans="1:8" ht="42" customHeight="1">
      <c r="A5" s="4" t="s">
        <v>33</v>
      </c>
      <c r="B5" t="s">
        <v>34</v>
      </c>
      <c r="C5" s="6">
        <v>1.003</v>
      </c>
      <c r="D5" s="6">
        <v>1.01</v>
      </c>
      <c r="E5" s="6">
        <v>1.007</v>
      </c>
      <c r="F5" s="6">
        <v>1.007</v>
      </c>
      <c r="G5" s="6">
        <v>1.003</v>
      </c>
      <c r="H5" s="6">
        <v>1</v>
      </c>
    </row>
    <row r="6" spans="1:8" ht="42" customHeight="1">
      <c r="A6" s="4" t="s">
        <v>35</v>
      </c>
      <c r="B6" t="s">
        <v>36</v>
      </c>
      <c r="C6" s="6">
        <v>1.006</v>
      </c>
      <c r="D6" s="6">
        <v>1.02</v>
      </c>
      <c r="E6" s="6">
        <v>1.013</v>
      </c>
      <c r="F6" s="6">
        <v>1.013</v>
      </c>
      <c r="G6" s="6">
        <v>1.006</v>
      </c>
      <c r="H6" s="6">
        <v>1</v>
      </c>
    </row>
    <row r="7" spans="1:8" ht="42" customHeight="1">
      <c r="A7" s="4" t="s">
        <v>37</v>
      </c>
      <c r="B7" t="s">
        <v>38</v>
      </c>
      <c r="C7" s="6">
        <v>1.01</v>
      </c>
      <c r="D7" s="6">
        <v>1.03</v>
      </c>
      <c r="E7" s="6">
        <v>1.02</v>
      </c>
      <c r="F7" s="6">
        <v>1.02</v>
      </c>
      <c r="G7" s="6">
        <v>1.01</v>
      </c>
      <c r="H7" s="6">
        <v>1</v>
      </c>
    </row>
    <row r="8" spans="1:8" ht="42" customHeight="1">
      <c r="A8" s="4" t="s">
        <v>39</v>
      </c>
      <c r="B8" t="s">
        <v>40</v>
      </c>
      <c r="C8" s="6">
        <v>1</v>
      </c>
      <c r="D8" s="6">
        <f t="shared" si="0"/>
        <v>1</v>
      </c>
      <c r="E8" s="6">
        <f t="shared" si="0"/>
        <v>1</v>
      </c>
      <c r="F8" s="6">
        <f t="shared" si="0"/>
        <v>1</v>
      </c>
      <c r="G8" s="6">
        <f t="shared" si="0"/>
        <v>1</v>
      </c>
      <c r="H8" s="6">
        <f t="shared" si="0"/>
        <v>1</v>
      </c>
    </row>
    <row r="9" spans="1:8" ht="42" customHeight="1">
      <c r="A9" s="4" t="s">
        <v>41</v>
      </c>
      <c r="B9" t="s">
        <v>42</v>
      </c>
      <c r="C9" s="6">
        <v>1</v>
      </c>
      <c r="D9" s="6">
        <f t="shared" si="0"/>
        <v>1</v>
      </c>
      <c r="E9" s="6">
        <f t="shared" si="0"/>
        <v>1</v>
      </c>
      <c r="F9" s="6">
        <f t="shared" si="0"/>
        <v>1</v>
      </c>
      <c r="G9" s="6">
        <f t="shared" si="0"/>
        <v>1</v>
      </c>
      <c r="H9" s="6">
        <f t="shared" si="0"/>
        <v>1</v>
      </c>
    </row>
    <row r="10" spans="1:8" ht="42" customHeight="1">
      <c r="A10" s="4" t="s">
        <v>43</v>
      </c>
      <c r="B10" t="s">
        <v>44</v>
      </c>
      <c r="C10" s="6">
        <v>1</v>
      </c>
      <c r="D10" s="6">
        <f t="shared" si="0"/>
        <v>1</v>
      </c>
      <c r="E10" s="6">
        <f t="shared" si="0"/>
        <v>1</v>
      </c>
      <c r="F10" s="6">
        <f t="shared" si="0"/>
        <v>1</v>
      </c>
      <c r="G10" s="6">
        <f t="shared" si="0"/>
        <v>1</v>
      </c>
      <c r="H10" s="6">
        <f t="shared" si="0"/>
        <v>1</v>
      </c>
    </row>
    <row r="11" spans="1:8" ht="42" customHeight="1">
      <c r="A11" s="4" t="s">
        <v>45</v>
      </c>
      <c r="B11" t="s">
        <v>46</v>
      </c>
      <c r="C11" s="6">
        <v>0.991</v>
      </c>
      <c r="D11" s="6">
        <v>0.99</v>
      </c>
      <c r="E11" s="6">
        <v>0.991</v>
      </c>
      <c r="F11" s="6">
        <v>0.991</v>
      </c>
      <c r="G11" s="6">
        <v>0.996</v>
      </c>
      <c r="H11" s="6">
        <v>0.999</v>
      </c>
    </row>
    <row r="12" spans="1:8" ht="42" customHeight="1">
      <c r="A12" s="4" t="s">
        <v>47</v>
      </c>
      <c r="B12" t="s">
        <v>48</v>
      </c>
      <c r="C12" s="6">
        <v>0.983</v>
      </c>
      <c r="D12" s="6">
        <v>0.98</v>
      </c>
      <c r="E12" s="6">
        <v>0.983</v>
      </c>
      <c r="F12" s="6">
        <v>0.983</v>
      </c>
      <c r="G12" s="6">
        <v>0.991</v>
      </c>
      <c r="H12" s="6">
        <v>0.997</v>
      </c>
    </row>
    <row r="13" spans="1:8" ht="42" customHeight="1">
      <c r="A13" s="4" t="s">
        <v>49</v>
      </c>
      <c r="B13" t="s">
        <v>50</v>
      </c>
      <c r="C13" s="6">
        <v>0.974</v>
      </c>
      <c r="D13" s="6">
        <v>0.97</v>
      </c>
      <c r="E13" s="6">
        <v>0.974</v>
      </c>
      <c r="F13" s="6">
        <v>0.974</v>
      </c>
      <c r="G13" s="6">
        <v>0.987</v>
      </c>
      <c r="H13" s="6">
        <v>0.996</v>
      </c>
    </row>
    <row r="14" spans="1:8" ht="42" customHeight="1">
      <c r="A14" s="4" t="s">
        <v>51</v>
      </c>
      <c r="B14" t="s">
        <v>52</v>
      </c>
      <c r="C14" s="6">
        <v>0.97</v>
      </c>
      <c r="D14" s="6">
        <v>0.965</v>
      </c>
      <c r="E14" s="6">
        <v>0.97</v>
      </c>
      <c r="F14" s="6">
        <v>0.97</v>
      </c>
      <c r="G14" s="6">
        <v>0.985</v>
      </c>
      <c r="H14" s="6">
        <v>0.995</v>
      </c>
    </row>
    <row r="15" spans="1:8" ht="39.75" customHeight="1">
      <c r="A15" s="4" t="s">
        <v>53</v>
      </c>
      <c r="B15" t="s">
        <v>54</v>
      </c>
      <c r="C15" s="6">
        <v>1</v>
      </c>
      <c r="D15" s="6">
        <f aca="true" t="shared" si="1" ref="D15:H22">C15</f>
        <v>1</v>
      </c>
      <c r="E15" s="6">
        <f t="shared" si="1"/>
        <v>1</v>
      </c>
      <c r="F15" s="6">
        <f t="shared" si="1"/>
        <v>1</v>
      </c>
      <c r="G15" s="6">
        <f t="shared" si="1"/>
        <v>1</v>
      </c>
      <c r="H15" s="6">
        <f t="shared" si="1"/>
        <v>1</v>
      </c>
    </row>
    <row r="16" spans="1:8" ht="52.5" customHeight="1">
      <c r="A16" s="4" t="s">
        <v>55</v>
      </c>
      <c r="B16" t="s">
        <v>56</v>
      </c>
      <c r="C16" s="6">
        <v>1</v>
      </c>
      <c r="D16" s="6">
        <f t="shared" si="1"/>
        <v>1</v>
      </c>
      <c r="E16" s="6">
        <f t="shared" si="1"/>
        <v>1</v>
      </c>
      <c r="F16" s="6">
        <f t="shared" si="1"/>
        <v>1</v>
      </c>
      <c r="G16" s="6">
        <f t="shared" si="1"/>
        <v>1</v>
      </c>
      <c r="H16" s="6">
        <f t="shared" si="1"/>
        <v>1</v>
      </c>
    </row>
    <row r="17" spans="1:8" ht="42" customHeight="1">
      <c r="A17" s="4" t="s">
        <v>57</v>
      </c>
      <c r="B17" t="s">
        <v>58</v>
      </c>
      <c r="C17" s="6">
        <v>1</v>
      </c>
      <c r="D17" s="6">
        <f t="shared" si="1"/>
        <v>1</v>
      </c>
      <c r="E17" s="6">
        <f t="shared" si="1"/>
        <v>1</v>
      </c>
      <c r="F17" s="6">
        <f t="shared" si="1"/>
        <v>1</v>
      </c>
      <c r="G17" s="6">
        <f t="shared" si="1"/>
        <v>1</v>
      </c>
      <c r="H17" s="6">
        <f t="shared" si="1"/>
        <v>1</v>
      </c>
    </row>
    <row r="18" spans="1:8" ht="42" customHeight="1">
      <c r="A18" s="4" t="s">
        <v>59</v>
      </c>
      <c r="B18" t="s">
        <v>60</v>
      </c>
      <c r="C18" s="6">
        <v>1</v>
      </c>
      <c r="D18" s="6">
        <f t="shared" si="1"/>
        <v>1</v>
      </c>
      <c r="E18" s="6">
        <f t="shared" si="1"/>
        <v>1</v>
      </c>
      <c r="F18" s="6">
        <f t="shared" si="1"/>
        <v>1</v>
      </c>
      <c r="G18" s="6">
        <f t="shared" si="1"/>
        <v>1</v>
      </c>
      <c r="H18" s="6">
        <f t="shared" si="1"/>
        <v>1</v>
      </c>
    </row>
    <row r="19" spans="1:8" ht="42" customHeight="1">
      <c r="A19" s="4" t="s">
        <v>61</v>
      </c>
      <c r="B19" t="s">
        <v>62</v>
      </c>
      <c r="C19" s="6">
        <v>1</v>
      </c>
      <c r="D19" s="6">
        <f t="shared" si="1"/>
        <v>1</v>
      </c>
      <c r="E19" s="6">
        <f t="shared" si="1"/>
        <v>1</v>
      </c>
      <c r="F19" s="6">
        <f t="shared" si="1"/>
        <v>1</v>
      </c>
      <c r="G19" s="6">
        <f t="shared" si="1"/>
        <v>1</v>
      </c>
      <c r="H19" s="6">
        <f t="shared" si="1"/>
        <v>1</v>
      </c>
    </row>
    <row r="20" spans="1:8" ht="42" customHeight="1">
      <c r="A20" s="4" t="s">
        <v>63</v>
      </c>
      <c r="B20" t="s">
        <v>64</v>
      </c>
      <c r="C20" s="6">
        <v>0.96</v>
      </c>
      <c r="D20" s="6">
        <v>0.953</v>
      </c>
      <c r="E20" s="6">
        <v>0.958</v>
      </c>
      <c r="F20" s="6">
        <v>0.958</v>
      </c>
      <c r="G20" s="6">
        <v>0.96</v>
      </c>
      <c r="H20" s="6">
        <v>0.96</v>
      </c>
    </row>
    <row r="21" spans="1:8" ht="42" customHeight="1">
      <c r="A21" s="4" t="s">
        <v>65</v>
      </c>
      <c r="B21" t="s">
        <v>66</v>
      </c>
      <c r="C21" s="6">
        <v>1</v>
      </c>
      <c r="D21" s="6">
        <f t="shared" si="1"/>
        <v>1</v>
      </c>
      <c r="E21" s="6">
        <f t="shared" si="1"/>
        <v>1</v>
      </c>
      <c r="F21" s="6">
        <f t="shared" si="1"/>
        <v>1</v>
      </c>
      <c r="G21" s="6">
        <f t="shared" si="1"/>
        <v>1</v>
      </c>
      <c r="H21" s="6">
        <f t="shared" si="1"/>
        <v>1</v>
      </c>
    </row>
    <row r="22" spans="1:8" ht="42" customHeight="1">
      <c r="A22" s="4" t="s">
        <v>67</v>
      </c>
      <c r="B22" t="s">
        <v>68</v>
      </c>
      <c r="C22" s="6">
        <v>1</v>
      </c>
      <c r="D22" s="6">
        <f t="shared" si="1"/>
        <v>1</v>
      </c>
      <c r="E22" s="6">
        <f t="shared" si="1"/>
        <v>1</v>
      </c>
      <c r="F22" s="6">
        <f t="shared" si="1"/>
        <v>1</v>
      </c>
      <c r="G22" s="6">
        <f t="shared" si="1"/>
        <v>1</v>
      </c>
      <c r="H22" s="6">
        <f t="shared" si="1"/>
        <v>1</v>
      </c>
    </row>
    <row r="23" spans="1:8" ht="42" customHeight="1">
      <c r="A23" s="4" t="s">
        <v>69</v>
      </c>
      <c r="B23" t="s">
        <v>70</v>
      </c>
      <c r="C23" s="6">
        <v>1</v>
      </c>
      <c r="D23" s="6">
        <f aca="true" t="shared" si="2" ref="D23:H24">C23</f>
        <v>1</v>
      </c>
      <c r="E23" s="6">
        <f t="shared" si="2"/>
        <v>1</v>
      </c>
      <c r="F23" s="6">
        <f t="shared" si="2"/>
        <v>1</v>
      </c>
      <c r="G23" s="6">
        <f t="shared" si="2"/>
        <v>1</v>
      </c>
      <c r="H23" s="6">
        <f t="shared" si="2"/>
        <v>1</v>
      </c>
    </row>
    <row r="24" spans="1:8" ht="12.75">
      <c r="A24" s="4" t="s">
        <v>131</v>
      </c>
      <c r="B24" t="s">
        <v>132</v>
      </c>
      <c r="C24" s="6">
        <v>1</v>
      </c>
      <c r="D24" s="6">
        <f t="shared" si="2"/>
        <v>1</v>
      </c>
      <c r="E24" s="6">
        <f t="shared" si="2"/>
        <v>1</v>
      </c>
      <c r="F24" s="6">
        <f t="shared" si="2"/>
        <v>1</v>
      </c>
      <c r="G24" s="6">
        <f t="shared" si="2"/>
        <v>1</v>
      </c>
      <c r="H24" s="6">
        <f t="shared" si="2"/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1:K11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2.7109375" style="0" bestFit="1" customWidth="1"/>
    <col min="2" max="3" width="7.8515625" style="0" bestFit="1" customWidth="1"/>
    <col min="4" max="4" width="7.28125" style="0" bestFit="1" customWidth="1"/>
    <col min="5" max="5" width="8.28125" style="0" bestFit="1" customWidth="1"/>
    <col min="6" max="6" width="5.7109375" style="0" bestFit="1" customWidth="1"/>
    <col min="7" max="7" width="11.7109375" style="0" bestFit="1" customWidth="1"/>
    <col min="8" max="8" width="8.28125" style="0" bestFit="1" customWidth="1"/>
    <col min="9" max="9" width="2.7109375" style="14" bestFit="1" customWidth="1"/>
    <col min="10" max="10" width="3.8515625" style="14" bestFit="1" customWidth="1"/>
    <col min="11" max="11" width="4.00390625" style="14" bestFit="1" customWidth="1"/>
  </cols>
  <sheetData>
    <row r="1" spans="2:11" ht="12.75">
      <c r="B1" s="19" t="s">
        <v>133</v>
      </c>
      <c r="C1" s="18" t="s">
        <v>138</v>
      </c>
      <c r="D1" t="s">
        <v>83</v>
      </c>
      <c r="E1" t="s">
        <v>134</v>
      </c>
      <c r="F1" t="s">
        <v>135</v>
      </c>
      <c r="G1" t="s">
        <v>136</v>
      </c>
      <c r="H1" t="s">
        <v>137</v>
      </c>
      <c r="I1" s="20" t="s">
        <v>81</v>
      </c>
      <c r="J1" s="11" t="s">
        <v>71</v>
      </c>
      <c r="K1" s="11" t="s">
        <v>82</v>
      </c>
    </row>
    <row r="2" spans="1:11" ht="12.75">
      <c r="A2" s="7">
        <v>1</v>
      </c>
      <c r="B2" s="15">
        <v>0.4996527777777778</v>
      </c>
      <c r="C2" s="15">
        <v>0.6403125</v>
      </c>
      <c r="D2" s="15">
        <f>C2-B2</f>
        <v>0.14065972222222217</v>
      </c>
      <c r="E2" s="16">
        <f>D2</f>
        <v>0.14065972222222217</v>
      </c>
      <c r="F2">
        <f>I2/24</f>
        <v>0.125</v>
      </c>
      <c r="G2">
        <f>J2/60/24</f>
        <v>0.015277777777777777</v>
      </c>
      <c r="H2" s="16">
        <f>E2-F2-G2</f>
        <v>0.00038194444444439486</v>
      </c>
      <c r="I2" s="17">
        <f>ROUNDDOWN($D2*24,0)</f>
        <v>3</v>
      </c>
      <c r="J2" s="17">
        <f>ROUNDDOWN(($D2*24-I2)*60,0)</f>
        <v>22</v>
      </c>
      <c r="K2" s="17">
        <f>H2*60*60*24</f>
        <v>32.999999999995715</v>
      </c>
    </row>
    <row r="3" spans="1:8" ht="12.75">
      <c r="A3" s="7">
        <v>2</v>
      </c>
      <c r="E3" s="16"/>
      <c r="F3" s="16"/>
      <c r="G3" s="16"/>
      <c r="H3" s="16"/>
    </row>
    <row r="4" ht="12.75">
      <c r="A4" s="7">
        <v>3</v>
      </c>
    </row>
    <row r="5" ht="12.75">
      <c r="A5" s="7">
        <v>4</v>
      </c>
    </row>
    <row r="6" ht="12.75">
      <c r="A6" s="7">
        <v>5</v>
      </c>
    </row>
    <row r="7" ht="12.75">
      <c r="A7" s="7">
        <v>6</v>
      </c>
    </row>
    <row r="8" ht="12.75">
      <c r="A8" s="7">
        <v>7</v>
      </c>
    </row>
    <row r="9" ht="12.75">
      <c r="A9" s="7">
        <v>8</v>
      </c>
    </row>
    <row r="10" ht="12.75">
      <c r="A10" s="7">
        <v>9</v>
      </c>
    </row>
    <row r="11" ht="12.75">
      <c r="A11" s="7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2011-08-22T15:09:06Z</cp:lastPrinted>
  <dcterms:created xsi:type="dcterms:W3CDTF">1996-10-14T23:33:28Z</dcterms:created>
  <dcterms:modified xsi:type="dcterms:W3CDTF">2023-05-22T12:28:55Z</dcterms:modified>
  <cp:category/>
  <cp:version/>
  <cp:contentType/>
  <cp:contentStatus/>
</cp:coreProperties>
</file>