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3"/>
  </bookViews>
  <sheets>
    <sheet name="Race(4)" sheetId="1" r:id="rId1"/>
    <sheet name="Race(3)" sheetId="2" r:id="rId2"/>
    <sheet name="Race(2)" sheetId="3" r:id="rId3"/>
    <sheet name="Race(1)" sheetId="4" r:id="rId4"/>
    <sheet name="Overall-Results" sheetId="5" r:id="rId5"/>
    <sheet name="Instructions" sheetId="6" r:id="rId6"/>
    <sheet name="SCHRS" sheetId="7" r:id="rId7"/>
    <sheet name="Adjustment" sheetId="8" r:id="rId8"/>
    <sheet name="TimeConv" sheetId="9" r:id="rId9"/>
  </sheets>
  <definedNames/>
  <calcPr fullCalcOnLoad="1"/>
</workbook>
</file>

<file path=xl/sharedStrings.xml><?xml version="1.0" encoding="utf-8"?>
<sst xmlns="http://schemas.openxmlformats.org/spreadsheetml/2006/main" count="434" uniqueCount="200">
  <si>
    <t>(0)</t>
  </si>
  <si>
    <t>(1)</t>
  </si>
  <si>
    <t>(2)</t>
  </si>
  <si>
    <t>(3)</t>
  </si>
  <si>
    <t>(4)</t>
  </si>
  <si>
    <t>Class</t>
  </si>
  <si>
    <t>Code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</si>
  <si>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</si>
  <si>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</si>
  <si>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</si>
  <si>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</si>
  <si>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</si>
  <si>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</si>
  <si>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</si>
  <si>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</si>
  <si>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</si>
  <si>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</si>
  <si>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</si>
  <si>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</si>
  <si>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</si>
  <si>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</si>
  <si>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</si>
  <si>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</si>
  <si>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</si>
  <si>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</si>
  <si>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</si>
  <si>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</si>
  <si>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</si>
  <si>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</si>
  <si>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</si>
  <si>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</si>
  <si>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</si>
  <si>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</si>
  <si>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</si>
  <si>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</si>
  <si>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</si>
  <si>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</si>
  <si>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</si>
  <si>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</si>
  <si>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</si>
  <si>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</si>
  <si>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</si>
  <si>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</si>
  <si>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</si>
  <si>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</si>
  <si>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</si>
  <si>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</si>
  <si>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</si>
  <si>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</si>
  <si>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</si>
  <si>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</si>
  <si>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</si>
  <si>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</si>
  <si>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</si>
  <si>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</si>
  <si>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</si>
  <si>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</si>
  <si>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</si>
  <si>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</si>
  <si>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</si>
  <si>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</si>
  <si>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</si>
  <si>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</si>
  <si>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</si>
  <si>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</si>
  <si>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</si>
  <si>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</si>
  <si>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</si>
  <si>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</si>
  <si>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</si>
  <si>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</si>
  <si>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</si>
  <si>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</si>
  <si>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</si>
  <si>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</si>
  <si>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</si>
  <si>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</si>
  <si>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</si>
  <si>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</si>
  <si>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</si>
  <si>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</si>
  <si>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</si>
  <si>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</si>
  <si>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</si>
  <si>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</si>
  <si>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</si>
  <si>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Enter Sign-In Sheet#'s, SORT, Delete excess entries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</si>
  <si>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</si>
  <si>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</si>
  <si>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</si>
  <si>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</si>
  <si>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</si>
  <si>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</si>
  <si>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</si>
  <si>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</si>
  <si>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</si>
  <si>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</si>
  <si>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</si>
  <si>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</si>
  <si>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</si>
  <si>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</si>
  <si>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</si>
  <si>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</si>
  <si>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</si>
  <si>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</si>
  <si>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</si>
  <si>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</si>
  <si>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</si>
  <si>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</si>
  <si>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</si>
  <si>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</si>
  <si>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</si>
  <si>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enter the sign-in number from the registration sheet</t>
  </si>
  <si>
    <t>Q/A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</si>
  <si>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</si>
  <si>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</si>
  <si>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</si>
  <si>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</si>
  <si>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</si>
  <si>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</si>
  <si>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</si>
  <si>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</si>
  <si>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</si>
  <si>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</si>
  <si>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</si>
  <si>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</si>
  <si>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</si>
  <si>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</si>
  <si>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</si>
  <si>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</si>
  <si>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</si>
  <si>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</si>
  <si>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</si>
  <si>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</si>
  <si>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</si>
  <si>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</si>
  <si>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</si>
  <si>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</si>
  <si>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</si>
  <si>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</si>
  <si>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</si>
  <si>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</si>
  <si>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</si>
  <si>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</si>
  <si>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</si>
  <si>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</si>
  <si>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</si>
  <si>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</si>
  <si>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</si>
  <si>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</si>
  <si>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</si>
  <si>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</si>
  <si>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</si>
  <si>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</si>
  <si>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</si>
  <si>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</si>
  <si>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</si>
  <si>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</si>
  <si>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</si>
  <si>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</si>
  <si>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</si>
  <si>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</si>
  <si>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</si>
  <si>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</si>
  <si>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Nacra F17 Solo</t>
  </si>
  <si>
    <t>Hobie 17 (with wings)</t>
  </si>
  <si>
    <t>WAVE</t>
  </si>
  <si>
    <t>N17</t>
  </si>
  <si>
    <t>N5.0</t>
  </si>
  <si>
    <t>Nacra 5.0 Cat Boat</t>
  </si>
  <si>
    <t>Hobie 16 Spinnaker</t>
  </si>
  <si>
    <t>H16S</t>
  </si>
  <si>
    <t>Hobie 16 Single-Handed</t>
  </si>
  <si>
    <t>H16s-h</t>
  </si>
  <si>
    <t>Minw</t>
  </si>
  <si>
    <t>SCHRS_Ratings_Download_20220104</t>
  </si>
  <si>
    <t>Highlight in yellow for not found</t>
  </si>
  <si>
    <t>Greg Raybon</t>
  </si>
  <si>
    <t>Kelsey Barbay</t>
  </si>
  <si>
    <t>Paulo Rodriguez</t>
  </si>
  <si>
    <t>Chris Hansen</t>
  </si>
  <si>
    <t>John Keenan</t>
  </si>
  <si>
    <t>Rich McVeigh</t>
  </si>
  <si>
    <t>Carol McVeigh</t>
  </si>
  <si>
    <t>Mike Evans</t>
  </si>
  <si>
    <t xml:space="preserve">Gabby </t>
  </si>
  <si>
    <t>Doug Leight</t>
  </si>
  <si>
    <t>B</t>
  </si>
  <si>
    <t>wave</t>
  </si>
  <si>
    <t>VIncent Schmitt</t>
  </si>
  <si>
    <t>F16-n1</t>
  </si>
  <si>
    <t>Mark Weiner</t>
  </si>
  <si>
    <t>Ruth Goldschmit</t>
  </si>
  <si>
    <t>Marty Rosen</t>
  </si>
  <si>
    <t>Clay Halverson</t>
  </si>
  <si>
    <t>Bob Jopson</t>
  </si>
  <si>
    <t>Ori Ben Zvi</t>
  </si>
  <si>
    <t>Oliver Ballard</t>
  </si>
  <si>
    <t>R</t>
  </si>
  <si>
    <t>dnf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</si>
</sst>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000_);_(* \(#,##0.0000\);_(* &quot;-&quot;??_);_(@_)"/>
  </numFmts>
  <fonts count="30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0" fillId="0" borderId="11" xfId="0" applyFill="1" applyBorder="1" applyAlignment="1">
      <alignment/>
    </xf>
    <xf numFmtId="0" fontId="2" fillId="19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Border="1" applyAlignment="1">
      <alignment/>
    </xf>
    <xf numFmtId="164" fontId="2" fillId="0" borderId="11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2" fillId="5" borderId="11" xfId="0" applyNumberFormat="1" applyFont="1" applyFill="1" applyBorder="1" applyAlignment="1" applyProtection="1">
      <alignment horizontal="center" vertical="top"/>
      <protection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 horizontal="center"/>
    </xf>
    <xf numFmtId="164" fontId="0" fillId="21" borderId="0" xfId="0" applyNumberFormat="1" applyFill="1" applyBorder="1" applyAlignment="1">
      <alignment/>
    </xf>
    <xf numFmtId="0" fontId="8" fillId="0" borderId="11" xfId="0" applyFon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 vertical="top"/>
      <protection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NumberFormat="1" applyFont="1" applyBorder="1" applyAlignment="1" applyProtection="1">
      <alignment horizontal="center" vertical="top"/>
      <protection/>
    </xf>
    <xf numFmtId="0" fontId="8" fillId="0" borderId="11" xfId="0" applyFont="1" applyBorder="1" applyAlignment="1" applyProtection="1">
      <alignment horizontal="left"/>
      <protection/>
    </xf>
    <xf numFmtId="43" fontId="8" fillId="0" borderId="11" xfId="42" applyFont="1" applyBorder="1" applyAlignment="1" applyProtection="1">
      <alignment horizontal="center" vertical="top"/>
      <protection/>
    </xf>
    <xf numFmtId="167" fontId="8" fillId="0" borderId="11" xfId="42" applyNumberFormat="1" applyFont="1" applyBorder="1" applyAlignment="1" applyProtection="1">
      <alignment horizontal="center" vertical="top"/>
      <protection/>
    </xf>
    <xf numFmtId="0" fontId="8" fillId="5" borderId="11" xfId="0" applyNumberFormat="1" applyFont="1" applyFill="1" applyBorder="1" applyAlignment="1" applyProtection="1">
      <alignment horizontal="center" vertical="top"/>
      <protection/>
    </xf>
    <xf numFmtId="0" fontId="8" fillId="19" borderId="11" xfId="0" applyNumberFormat="1" applyFont="1" applyFill="1" applyBorder="1" applyAlignment="1" applyProtection="1">
      <alignment horizontal="center" vertical="top"/>
      <protection/>
    </xf>
    <xf numFmtId="2" fontId="8" fillId="0" borderId="11" xfId="42" applyNumberFormat="1" applyFont="1" applyBorder="1" applyAlignment="1" applyProtection="1">
      <alignment horizontal="center" vertical="top"/>
      <protection/>
    </xf>
    <xf numFmtId="43" fontId="6" fillId="0" borderId="11" xfId="42" applyFont="1" applyBorder="1" applyAlignment="1">
      <alignment/>
    </xf>
    <xf numFmtId="167" fontId="6" fillId="0" borderId="11" xfId="42" applyNumberFormat="1" applyFont="1" applyBorder="1" applyAlignment="1">
      <alignment/>
    </xf>
    <xf numFmtId="2" fontId="6" fillId="0" borderId="11" xfId="42" applyNumberFormat="1" applyFont="1" applyBorder="1" applyAlignment="1">
      <alignment/>
    </xf>
    <xf numFmtId="0" fontId="6" fillId="0" borderId="11" xfId="0" applyNumberFormat="1" applyFont="1" applyFill="1" applyBorder="1" applyAlignment="1" applyProtection="1">
      <alignment vertical="top"/>
      <protection locked="0"/>
    </xf>
    <xf numFmtId="0" fontId="6" fillId="21" borderId="0" xfId="0" applyFont="1" applyFill="1" applyBorder="1" applyAlignment="1">
      <alignment horizontal="center"/>
    </xf>
    <xf numFmtId="0" fontId="6" fillId="21" borderId="0" xfId="0" applyFont="1" applyFill="1" applyBorder="1" applyAlignment="1">
      <alignment/>
    </xf>
    <xf numFmtId="0" fontId="6" fillId="21" borderId="0" xfId="0" applyFont="1" applyFill="1" applyBorder="1" applyAlignment="1">
      <alignment horizontal="left"/>
    </xf>
    <xf numFmtId="43" fontId="6" fillId="21" borderId="0" xfId="42" applyFont="1" applyFill="1" applyBorder="1" applyAlignment="1">
      <alignment/>
    </xf>
    <xf numFmtId="167" fontId="6" fillId="21" borderId="0" xfId="42" applyNumberFormat="1" applyFont="1" applyFill="1" applyBorder="1" applyAlignment="1">
      <alignment/>
    </xf>
    <xf numFmtId="2" fontId="6" fillId="21" borderId="0" xfId="42" applyNumberFormat="1" applyFont="1" applyFill="1" applyBorder="1" applyAlignment="1">
      <alignment/>
    </xf>
    <xf numFmtId="2" fontId="8" fillId="0" borderId="12" xfId="42" applyNumberFormat="1" applyFont="1" applyBorder="1" applyAlignment="1" applyProtection="1">
      <alignment horizontal="center" vertical="top"/>
      <protection/>
    </xf>
    <xf numFmtId="0" fontId="6" fillId="0" borderId="11" xfId="57" applyBorder="1" applyAlignment="1">
      <alignment horizontal="center"/>
      <protection/>
    </xf>
    <xf numFmtId="49" fontId="27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right"/>
    </xf>
    <xf numFmtId="167" fontId="27" fillId="0" borderId="10" xfId="42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167" fontId="27" fillId="0" borderId="10" xfId="42" applyNumberFormat="1" applyFont="1" applyBorder="1" applyAlignment="1">
      <alignment horizontal="left"/>
    </xf>
    <xf numFmtId="49" fontId="2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67" fontId="6" fillId="0" borderId="0" xfId="42" applyNumberFormat="1" applyFont="1" applyAlignment="1">
      <alignment/>
    </xf>
    <xf numFmtId="164" fontId="6" fillId="0" borderId="0" xfId="0" applyNumberFormat="1" applyFont="1" applyAlignment="1">
      <alignment/>
    </xf>
    <xf numFmtId="166" fontId="6" fillId="0" borderId="0" xfId="42" applyNumberFormat="1" applyFont="1" applyAlignment="1">
      <alignment/>
    </xf>
    <xf numFmtId="167" fontId="6" fillId="19" borderId="0" xfId="42" applyNumberFormat="1" applyFont="1" applyFill="1" applyAlignment="1">
      <alignment/>
    </xf>
    <xf numFmtId="175" fontId="6" fillId="0" borderId="0" xfId="42" applyNumberFormat="1" applyAlignment="1">
      <alignment/>
    </xf>
    <xf numFmtId="0" fontId="29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 quotePrefix="1">
      <alignment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/>
      <protection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/>
    </xf>
    <xf numFmtId="0" fontId="26" fillId="22" borderId="13" xfId="0" applyFont="1" applyFill="1" applyBorder="1" applyAlignment="1">
      <alignment/>
    </xf>
    <xf numFmtId="0" fontId="26" fillId="23" borderId="13" xfId="0" applyFont="1" applyFill="1" applyBorder="1" applyAlignment="1">
      <alignment horizontal="right"/>
    </xf>
    <xf numFmtId="3" fontId="26" fillId="23" borderId="13" xfId="0" applyNumberFormat="1" applyFont="1" applyFill="1" applyBorder="1" applyAlignment="1">
      <alignment horizontal="right"/>
    </xf>
    <xf numFmtId="0" fontId="26" fillId="22" borderId="13" xfId="0" applyFont="1" applyFill="1" applyBorder="1" applyAlignment="1">
      <alignment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22" borderId="11" xfId="0" applyFont="1" applyFill="1" applyBorder="1" applyAlignment="1">
      <alignment/>
    </xf>
    <xf numFmtId="0" fontId="26" fillId="23" borderId="11" xfId="0" applyFont="1" applyFill="1" applyBorder="1" applyAlignment="1">
      <alignment horizontal="right"/>
    </xf>
    <xf numFmtId="3" fontId="26" fillId="23" borderId="11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ce(1)" xfId="57"/>
    <cellStyle name="Normal_SCHR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25"/>
  <sheetViews>
    <sheetView workbookViewId="0" topLeftCell="A1">
      <selection activeCell="F10" sqref="F10"/>
    </sheetView>
  </sheetViews>
  <sheetFormatPr defaultColWidth="9.140625" defaultRowHeight="12.75"/>
  <cols>
    <col min="1" max="1" width="8.8515625" style="39" bestFit="1" customWidth="1"/>
    <col min="2" max="2" width="6.7109375" style="39" bestFit="1" customWidth="1"/>
    <col min="3" max="3" width="18.00390625" style="40" bestFit="1" customWidth="1"/>
    <col min="4" max="4" width="20.7109375" style="40" bestFit="1" customWidth="1"/>
    <col min="5" max="5" width="9.00390625" style="41" bestFit="1" customWidth="1"/>
    <col min="6" max="6" width="8.28125" style="40" customWidth="1"/>
    <col min="7" max="7" width="3.8515625" style="40" hidden="1" customWidth="1"/>
    <col min="8" max="9" width="4.140625" style="40" hidden="1" customWidth="1"/>
    <col min="10" max="10" width="8.421875" style="40" hidden="1" customWidth="1"/>
    <col min="11" max="11" width="4.7109375" style="40" hidden="1" customWidth="1"/>
    <col min="12" max="12" width="8.421875" style="42" hidden="1" customWidth="1"/>
    <col min="13" max="13" width="9.28125" style="43" bestFit="1" customWidth="1"/>
    <col min="14" max="14" width="8.140625" style="43" bestFit="1" customWidth="1"/>
    <col min="15" max="15" width="9.28125" style="43" bestFit="1" customWidth="1"/>
    <col min="16" max="16" width="3.421875" style="40" bestFit="1" customWidth="1"/>
    <col min="17" max="17" width="4.7109375" style="40" bestFit="1" customWidth="1"/>
    <col min="18" max="18" width="4.8515625" style="40" bestFit="1" customWidth="1"/>
    <col min="19" max="19" width="9.28125" style="44" bestFit="1" customWidth="1"/>
    <col min="20" max="20" width="11.421875" style="44" bestFit="1" customWidth="1"/>
    <col min="21" max="16384" width="9.00390625" style="40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63" t="s">
        <v>127</v>
      </c>
      <c r="Q1" s="63"/>
      <c r="R1" s="63"/>
      <c r="S1" s="63"/>
      <c r="T1" s="63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5" t="s">
        <v>84</v>
      </c>
    </row>
    <row r="3" spans="1:20" ht="15.75">
      <c r="A3" s="46">
        <v>4</v>
      </c>
      <c r="B3" s="60">
        <v>1</v>
      </c>
      <c r="C3" s="65" t="s">
        <v>182</v>
      </c>
      <c r="D3" s="65" t="s">
        <v>183</v>
      </c>
      <c r="E3" s="65">
        <v>114936</v>
      </c>
      <c r="F3" s="66" t="s">
        <v>17</v>
      </c>
      <c r="G3" s="38"/>
      <c r="H3" s="26"/>
      <c r="I3" s="26"/>
      <c r="J3" s="26" t="e">
        <f aca="true" t="shared" si="0" ref="J3:J14">IF(OR(F3="",K3="nl"),"",IF(L3&lt;70,"L4",IF(L3&lt;80,"L3",IF(L3&lt;90,"L2",IF(L3&lt;100,"L1",IF(L3&gt;130,"H3",IF(L3&gt;120,"H2",IF(L3&gt;110,"H1",""))))))))</f>
        <v>#DIV/0!</v>
      </c>
      <c r="K3" s="26">
        <f>IF(F3="","",INDEX(SCHRS!$A$1:J$22,MATCH(F3,SCHRS!$B$1:$B$22,0),3))</f>
        <v>0</v>
      </c>
      <c r="L3" s="35" t="e">
        <f aca="true" t="shared" si="1" ref="L3:L14">IF(F3="","",IF(K3="nl",100,100*G3/K3))</f>
        <v>#DIV/0!</v>
      </c>
      <c r="M3" s="36">
        <f>IF(F3="","",INDEX(SCHRS!$A$1:$J$22,MATCH(F3,SCHRS!$B$1:$B$22,0),$D$1+5))</f>
        <v>1.218</v>
      </c>
      <c r="N3" s="36">
        <v>1</v>
      </c>
      <c r="O3" s="36">
        <f aca="true" t="shared" si="2" ref="O3:O14">IF(F3="","",M3*N3)</f>
        <v>1.218</v>
      </c>
      <c r="P3" s="70"/>
      <c r="Q3" s="68">
        <v>21</v>
      </c>
      <c r="R3" s="69">
        <v>21</v>
      </c>
      <c r="S3" s="37">
        <f aca="true" t="shared" si="3" ref="S3:S14">IF(R3="","",IF(TYPE(R3)=2,R3,(P3*60+Q3+(R3/60))))</f>
        <v>21.35</v>
      </c>
      <c r="T3" s="37">
        <f aca="true" t="shared" si="4" ref="T3:T14">IF(S3="","",IF(TYPE(R3)=2,S3,S3/(O3)))</f>
        <v>17.52873563218391</v>
      </c>
    </row>
    <row r="4" spans="1:20" ht="15.75">
      <c r="A4" s="46">
        <v>5</v>
      </c>
      <c r="B4" s="60">
        <v>2</v>
      </c>
      <c r="C4" s="65" t="s">
        <v>184</v>
      </c>
      <c r="D4" s="65" t="s">
        <v>185</v>
      </c>
      <c r="E4" s="65">
        <v>115341</v>
      </c>
      <c r="F4" s="66" t="s">
        <v>17</v>
      </c>
      <c r="G4" s="38"/>
      <c r="H4" s="26"/>
      <c r="I4" s="26"/>
      <c r="J4" s="26" t="e">
        <f t="shared" si="0"/>
        <v>#DIV/0!</v>
      </c>
      <c r="K4" s="26">
        <f>IF(F4="","",INDEX(SCHRS!$A$1:J$22,MATCH(F4,SCHRS!$B$1:$B$22,0),3))</f>
        <v>0</v>
      </c>
      <c r="L4" s="35" t="e">
        <f t="shared" si="1"/>
        <v>#DIV/0!</v>
      </c>
      <c r="M4" s="36">
        <f>IF(F4="","",INDEX(SCHRS!$A$1:$J$22,MATCH(F4,SCHRS!$B$1:$B$22,0),$D$1+5))</f>
        <v>1.218</v>
      </c>
      <c r="N4" s="36">
        <v>1</v>
      </c>
      <c r="O4" s="36">
        <f t="shared" si="2"/>
        <v>1.218</v>
      </c>
      <c r="P4" s="70"/>
      <c r="Q4" s="68">
        <v>22</v>
      </c>
      <c r="R4" s="69">
        <v>42</v>
      </c>
      <c r="S4" s="37">
        <f t="shared" si="3"/>
        <v>22.7</v>
      </c>
      <c r="T4" s="37">
        <f t="shared" si="4"/>
        <v>18.637110016420362</v>
      </c>
    </row>
    <row r="5" spans="1:20" ht="15.75">
      <c r="A5" s="46">
        <v>1</v>
      </c>
      <c r="B5" s="60">
        <v>3</v>
      </c>
      <c r="C5" s="65" t="s">
        <v>177</v>
      </c>
      <c r="D5" s="65" t="s">
        <v>178</v>
      </c>
      <c r="E5" s="65">
        <v>114993</v>
      </c>
      <c r="F5" s="66" t="s">
        <v>17</v>
      </c>
      <c r="G5" s="38"/>
      <c r="H5" s="26"/>
      <c r="I5" s="26"/>
      <c r="J5" s="26" t="e">
        <f t="shared" si="0"/>
        <v>#DIV/0!</v>
      </c>
      <c r="K5" s="26">
        <f>IF(F5="","",INDEX(SCHRS!$A$1:J$22,MATCH(F5,SCHRS!$B$1:$B$22,0),3))</f>
        <v>0</v>
      </c>
      <c r="L5" s="35" t="e">
        <f t="shared" si="1"/>
        <v>#DIV/0!</v>
      </c>
      <c r="M5" s="36">
        <f>IF(F5="","",INDEX(SCHRS!$A$1:$J$22,MATCH(F5,SCHRS!$B$1:$B$22,0),$D$1+5))</f>
        <v>1.218</v>
      </c>
      <c r="N5" s="36">
        <v>1</v>
      </c>
      <c r="O5" s="36">
        <f t="shared" si="2"/>
        <v>1.218</v>
      </c>
      <c r="P5" s="70"/>
      <c r="Q5" s="68">
        <v>23</v>
      </c>
      <c r="R5" s="69">
        <v>36</v>
      </c>
      <c r="S5" s="37">
        <f t="shared" si="3"/>
        <v>23.6</v>
      </c>
      <c r="T5" s="37">
        <f t="shared" si="4"/>
        <v>19.376026272578</v>
      </c>
    </row>
    <row r="6" spans="1:20" ht="15.75">
      <c r="A6" s="46">
        <v>10</v>
      </c>
      <c r="B6" s="60">
        <v>4</v>
      </c>
      <c r="C6" s="65" t="s">
        <v>195</v>
      </c>
      <c r="D6" s="66"/>
      <c r="E6" s="65">
        <v>6954</v>
      </c>
      <c r="F6" s="65" t="s">
        <v>18</v>
      </c>
      <c r="G6" s="38"/>
      <c r="H6" s="26"/>
      <c r="I6" s="26"/>
      <c r="J6" s="26" t="e">
        <f t="shared" si="0"/>
        <v>#DIV/0!</v>
      </c>
      <c r="K6" s="26">
        <f>IF(F6="","",INDEX(SCHRS!$A$1:J$22,MATCH(F6,SCHRS!$B$1:$B$22,0),3))</f>
        <v>0</v>
      </c>
      <c r="L6" s="35" t="e">
        <f t="shared" si="1"/>
        <v>#DIV/0!</v>
      </c>
      <c r="M6" s="36">
        <f>IF(F6="","",INDEX(SCHRS!$A$1:$J$22,MATCH(F6,SCHRS!$B$1:$B$22,0),$D$1+5))</f>
        <v>1.219</v>
      </c>
      <c r="N6" s="36">
        <v>1</v>
      </c>
      <c r="O6" s="36">
        <f t="shared" si="2"/>
        <v>1.219</v>
      </c>
      <c r="P6" s="70"/>
      <c r="Q6" s="68">
        <v>25</v>
      </c>
      <c r="R6" s="69">
        <v>15</v>
      </c>
      <c r="S6" s="37">
        <f t="shared" si="3"/>
        <v>25.25</v>
      </c>
      <c r="T6" s="37">
        <f t="shared" si="4"/>
        <v>20.713699753896634</v>
      </c>
    </row>
    <row r="7" spans="1:20" ht="15.75">
      <c r="A7" s="46">
        <v>2</v>
      </c>
      <c r="B7" s="60">
        <v>5</v>
      </c>
      <c r="C7" s="65" t="s">
        <v>179</v>
      </c>
      <c r="D7" s="65" t="s">
        <v>180</v>
      </c>
      <c r="E7" s="65">
        <v>6</v>
      </c>
      <c r="F7" s="66" t="s">
        <v>17</v>
      </c>
      <c r="G7" s="38"/>
      <c r="H7" s="26"/>
      <c r="I7" s="26"/>
      <c r="J7" s="26" t="e">
        <f t="shared" si="0"/>
        <v>#DIV/0!</v>
      </c>
      <c r="K7" s="26">
        <f>IF(F7="","",INDEX(SCHRS!$A$1:J$22,MATCH(F7,SCHRS!$B$1:$B$22,0),3))</f>
        <v>0</v>
      </c>
      <c r="L7" s="35" t="e">
        <f t="shared" si="1"/>
        <v>#DIV/0!</v>
      </c>
      <c r="M7" s="36">
        <f>IF(F7="","",INDEX(SCHRS!$A$1:$J$22,MATCH(F7,SCHRS!$B$1:$B$22,0),$D$1+5))</f>
        <v>1.218</v>
      </c>
      <c r="N7" s="36">
        <v>1</v>
      </c>
      <c r="O7" s="36">
        <f t="shared" si="2"/>
        <v>1.218</v>
      </c>
      <c r="P7" s="70"/>
      <c r="Q7" s="68">
        <v>25</v>
      </c>
      <c r="R7" s="69">
        <v>29</v>
      </c>
      <c r="S7" s="37">
        <f t="shared" si="3"/>
        <v>25.483333333333334</v>
      </c>
      <c r="T7" s="37">
        <f t="shared" si="4"/>
        <v>20.922276956759717</v>
      </c>
    </row>
    <row r="8" spans="1:20" ht="15.75">
      <c r="A8" s="46">
        <v>3</v>
      </c>
      <c r="B8" s="60">
        <v>6</v>
      </c>
      <c r="C8" s="65" t="s">
        <v>181</v>
      </c>
      <c r="D8" s="66"/>
      <c r="E8" s="65">
        <v>374</v>
      </c>
      <c r="F8" s="65" t="s">
        <v>11</v>
      </c>
      <c r="G8" s="38"/>
      <c r="H8" s="26"/>
      <c r="I8" s="26"/>
      <c r="J8" s="26" t="e">
        <f t="shared" si="0"/>
        <v>#DIV/0!</v>
      </c>
      <c r="K8" s="26">
        <f>IF(F8="","",INDEX(SCHRS!$A$1:J$22,MATCH(F8,SCHRS!$B$1:$B$22,0),3))</f>
        <v>0</v>
      </c>
      <c r="L8" s="35" t="e">
        <f t="shared" si="1"/>
        <v>#DIV/0!</v>
      </c>
      <c r="M8" s="36">
        <f>IF(F8="","",INDEX(SCHRS!$A$1:$J$22,MATCH(F8,SCHRS!$B$1:$B$22,0),$D$1+5))</f>
        <v>1.026</v>
      </c>
      <c r="N8" s="36">
        <v>1</v>
      </c>
      <c r="O8" s="36">
        <f t="shared" si="2"/>
        <v>1.026</v>
      </c>
      <c r="P8" s="70"/>
      <c r="Q8" s="68">
        <v>22</v>
      </c>
      <c r="R8" s="69">
        <v>31</v>
      </c>
      <c r="S8" s="37">
        <f t="shared" si="3"/>
        <v>22.516666666666666</v>
      </c>
      <c r="T8" s="37">
        <f t="shared" si="4"/>
        <v>21.946068875893435</v>
      </c>
    </row>
    <row r="9" spans="1:20" ht="15.75">
      <c r="A9" s="46">
        <v>7</v>
      </c>
      <c r="B9" s="60">
        <v>7</v>
      </c>
      <c r="C9" s="65" t="s">
        <v>189</v>
      </c>
      <c r="D9" s="66"/>
      <c r="E9" s="65">
        <v>117</v>
      </c>
      <c r="F9" s="65" t="s">
        <v>190</v>
      </c>
      <c r="G9" s="38"/>
      <c r="H9" s="26"/>
      <c r="I9" s="26"/>
      <c r="J9" s="26" t="e">
        <f t="shared" si="0"/>
        <v>#DIV/0!</v>
      </c>
      <c r="K9" s="26">
        <f>IF(F9="","",INDEX(SCHRS!$A$1:J$22,MATCH(F9,SCHRS!$B$1:$B$22,0),3))</f>
        <v>0</v>
      </c>
      <c r="L9" s="35" t="e">
        <f t="shared" si="1"/>
        <v>#DIV/0!</v>
      </c>
      <c r="M9" s="36">
        <f>IF(F9="","",INDEX(SCHRS!$A$1:$J$22,MATCH(F9,SCHRS!$B$1:$B$22,0),$D$1+5))</f>
        <v>1.066</v>
      </c>
      <c r="N9" s="36">
        <v>1</v>
      </c>
      <c r="O9" s="36">
        <f t="shared" si="2"/>
        <v>1.066</v>
      </c>
      <c r="P9" s="70"/>
      <c r="Q9" s="68">
        <v>25</v>
      </c>
      <c r="R9" s="69">
        <v>5</v>
      </c>
      <c r="S9" s="37">
        <f t="shared" si="3"/>
        <v>25.083333333333332</v>
      </c>
      <c r="T9" s="37">
        <f t="shared" si="4"/>
        <v>23.530331457160724</v>
      </c>
    </row>
    <row r="10" spans="1:20" ht="15.75">
      <c r="A10" s="46">
        <v>11</v>
      </c>
      <c r="B10" s="60">
        <v>8</v>
      </c>
      <c r="C10" s="65" t="s">
        <v>196</v>
      </c>
      <c r="D10" s="66"/>
      <c r="E10" s="65">
        <v>125</v>
      </c>
      <c r="F10" s="65" t="s">
        <v>167</v>
      </c>
      <c r="G10" s="38"/>
      <c r="H10" s="26"/>
      <c r="I10" s="26"/>
      <c r="J10" s="26" t="e">
        <f t="shared" si="0"/>
        <v>#DIV/0!</v>
      </c>
      <c r="K10" s="26">
        <f>IF(F10="","",INDEX(SCHRS!$A$1:J$22,MATCH(F10,SCHRS!$B$1:$B$22,0),3))</f>
        <v>0</v>
      </c>
      <c r="L10" s="35" t="e">
        <f t="shared" si="1"/>
        <v>#DIV/0!</v>
      </c>
      <c r="M10" s="36">
        <f>IF(F10="","",INDEX(SCHRS!$A$1:$J$22,MATCH(F10,SCHRS!$B$1:$B$22,0),$D$1+5))</f>
        <v>1.077</v>
      </c>
      <c r="N10" s="36">
        <v>1</v>
      </c>
      <c r="O10" s="36">
        <f t="shared" si="2"/>
        <v>1.077</v>
      </c>
      <c r="P10" s="70"/>
      <c r="Q10" s="68">
        <v>28</v>
      </c>
      <c r="R10" s="69">
        <v>56</v>
      </c>
      <c r="S10" s="37">
        <f t="shared" si="3"/>
        <v>28.933333333333334</v>
      </c>
      <c r="T10" s="37">
        <f t="shared" si="4"/>
        <v>26.86474775611266</v>
      </c>
    </row>
    <row r="11" spans="1:20" ht="15.75">
      <c r="A11" s="46">
        <v>6</v>
      </c>
      <c r="B11" s="60">
        <v>13</v>
      </c>
      <c r="C11" s="65" t="s">
        <v>186</v>
      </c>
      <c r="D11" s="66"/>
      <c r="E11" s="65" t="s">
        <v>187</v>
      </c>
      <c r="F11" s="65" t="s">
        <v>188</v>
      </c>
      <c r="G11" s="38"/>
      <c r="H11" s="26"/>
      <c r="I11" s="26"/>
      <c r="J11" s="26" t="e">
        <f t="shared" si="0"/>
        <v>#DIV/0!</v>
      </c>
      <c r="K11" s="26">
        <f>IF(F11="","",INDEX(SCHRS!$A$1:J$22,MATCH(F11,SCHRS!$B$1:$B$22,0),3))</f>
        <v>0</v>
      </c>
      <c r="L11" s="35" t="e">
        <f t="shared" si="1"/>
        <v>#DIV/0!</v>
      </c>
      <c r="M11" s="36">
        <f>IF(F11="","",INDEX(SCHRS!$A$1:$J$22,MATCH(F11,SCHRS!$B$1:$B$22,0),$D$1+5))</f>
        <v>1.521</v>
      </c>
      <c r="N11" s="36">
        <v>1</v>
      </c>
      <c r="O11" s="36">
        <f t="shared" si="2"/>
        <v>1.521</v>
      </c>
      <c r="P11" s="67"/>
      <c r="Q11" s="68"/>
      <c r="R11" s="69" t="s">
        <v>199</v>
      </c>
      <c r="S11" s="37" t="str">
        <f t="shared" si="3"/>
        <v>dnf</v>
      </c>
      <c r="T11" s="37" t="str">
        <f t="shared" si="4"/>
        <v>dnf</v>
      </c>
    </row>
    <row r="12" spans="1:20" ht="15.75">
      <c r="A12" s="46">
        <v>8</v>
      </c>
      <c r="B12" s="60">
        <v>13</v>
      </c>
      <c r="C12" s="65" t="s">
        <v>191</v>
      </c>
      <c r="D12" s="65" t="s">
        <v>192</v>
      </c>
      <c r="E12" s="65">
        <v>90152</v>
      </c>
      <c r="F12" s="66" t="s">
        <v>17</v>
      </c>
      <c r="G12" s="38"/>
      <c r="H12" s="26"/>
      <c r="I12" s="26"/>
      <c r="J12" s="26" t="e">
        <f t="shared" si="0"/>
        <v>#DIV/0!</v>
      </c>
      <c r="K12" s="26">
        <f>IF(F12="","",INDEX(SCHRS!$A$1:J$22,MATCH(F12,SCHRS!$B$1:$B$22,0),3))</f>
        <v>0</v>
      </c>
      <c r="L12" s="35" t="e">
        <f t="shared" si="1"/>
        <v>#DIV/0!</v>
      </c>
      <c r="M12" s="36">
        <f>IF(F12="","",INDEX(SCHRS!$A$1:$J$22,MATCH(F12,SCHRS!$B$1:$B$22,0),$D$1+5))</f>
        <v>1.218</v>
      </c>
      <c r="N12" s="36">
        <v>1</v>
      </c>
      <c r="O12" s="36">
        <f t="shared" si="2"/>
        <v>1.218</v>
      </c>
      <c r="P12" s="67"/>
      <c r="Q12" s="68"/>
      <c r="R12" s="69" t="s">
        <v>199</v>
      </c>
      <c r="S12" s="37" t="str">
        <f t="shared" si="3"/>
        <v>dnf</v>
      </c>
      <c r="T12" s="37" t="str">
        <f t="shared" si="4"/>
        <v>dnf</v>
      </c>
    </row>
    <row r="13" spans="1:20" ht="15.75">
      <c r="A13" s="46">
        <v>9</v>
      </c>
      <c r="B13" s="60">
        <v>13</v>
      </c>
      <c r="C13" s="65" t="s">
        <v>193</v>
      </c>
      <c r="D13" s="65" t="s">
        <v>194</v>
      </c>
      <c r="E13" s="65">
        <v>115218</v>
      </c>
      <c r="F13" s="66" t="s">
        <v>17</v>
      </c>
      <c r="G13" s="38"/>
      <c r="H13" s="26"/>
      <c r="I13" s="26"/>
      <c r="J13" s="26" t="e">
        <f t="shared" si="0"/>
        <v>#DIV/0!</v>
      </c>
      <c r="K13" s="26">
        <f>IF(F13="","",INDEX(SCHRS!$A$1:J$22,MATCH(F13,SCHRS!$B$1:$B$22,0),3))</f>
        <v>0</v>
      </c>
      <c r="L13" s="35" t="e">
        <f t="shared" si="1"/>
        <v>#DIV/0!</v>
      </c>
      <c r="M13" s="36">
        <f>IF(F13="","",INDEX(SCHRS!$A$1:$J$22,MATCH(F13,SCHRS!$B$1:$B$22,0),$D$1+5))</f>
        <v>1.218</v>
      </c>
      <c r="N13" s="36">
        <v>1</v>
      </c>
      <c r="O13" s="36">
        <f t="shared" si="2"/>
        <v>1.218</v>
      </c>
      <c r="P13" s="67"/>
      <c r="Q13" s="68"/>
      <c r="R13" s="69" t="s">
        <v>199</v>
      </c>
      <c r="S13" s="37" t="str">
        <f t="shared" si="3"/>
        <v>dnf</v>
      </c>
      <c r="T13" s="37" t="str">
        <f t="shared" si="4"/>
        <v>dnf</v>
      </c>
    </row>
    <row r="14" spans="1:20" ht="15.75">
      <c r="A14" s="46">
        <v>12</v>
      </c>
      <c r="B14" s="60">
        <v>13</v>
      </c>
      <c r="C14" s="65" t="s">
        <v>197</v>
      </c>
      <c r="D14" s="66"/>
      <c r="E14" s="65" t="s">
        <v>198</v>
      </c>
      <c r="F14" s="65" t="s">
        <v>188</v>
      </c>
      <c r="G14" s="38"/>
      <c r="H14" s="26"/>
      <c r="I14" s="26"/>
      <c r="J14" s="26" t="e">
        <f t="shared" si="0"/>
        <v>#DIV/0!</v>
      </c>
      <c r="K14" s="26">
        <f>IF(F14="","",INDEX(SCHRS!$A$1:J$22,MATCH(F14,SCHRS!$B$1:$B$22,0),3))</f>
        <v>0</v>
      </c>
      <c r="L14" s="35" t="e">
        <f t="shared" si="1"/>
        <v>#DIV/0!</v>
      </c>
      <c r="M14" s="36">
        <f>IF(F14="","",INDEX(SCHRS!$A$1:$J$22,MATCH(F14,SCHRS!$B$1:$B$22,0),$D$1+5))</f>
        <v>1.521</v>
      </c>
      <c r="N14" s="36">
        <v>1</v>
      </c>
      <c r="O14" s="36">
        <f t="shared" si="2"/>
        <v>1.521</v>
      </c>
      <c r="P14" s="67"/>
      <c r="Q14" s="68"/>
      <c r="R14" s="69" t="s">
        <v>199</v>
      </c>
      <c r="S14" s="37" t="str">
        <f t="shared" si="3"/>
        <v>dnf</v>
      </c>
      <c r="T14" s="37" t="str">
        <f t="shared" si="4"/>
        <v>dnf</v>
      </c>
    </row>
    <row r="15" ht="15">
      <c r="B15" s="40"/>
    </row>
    <row r="16" ht="15">
      <c r="B16" s="40"/>
    </row>
    <row r="17" ht="15">
      <c r="B17" s="40"/>
    </row>
    <row r="18" ht="15">
      <c r="B18" s="40"/>
    </row>
    <row r="19" ht="15">
      <c r="B19" s="40"/>
    </row>
    <row r="20" ht="15">
      <c r="B20" s="40"/>
    </row>
    <row r="21" ht="15">
      <c r="B21" s="40"/>
    </row>
    <row r="22" ht="15">
      <c r="B22" s="40"/>
    </row>
    <row r="23" ht="15">
      <c r="B23" s="40"/>
    </row>
    <row r="24" ht="15">
      <c r="B24" s="40"/>
    </row>
    <row r="25" ht="15">
      <c r="B25" s="40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25"/>
  <sheetViews>
    <sheetView workbookViewId="0" topLeftCell="A1">
      <selection activeCell="T2" sqref="T2"/>
    </sheetView>
  </sheetViews>
  <sheetFormatPr defaultColWidth="9.140625" defaultRowHeight="12.75"/>
  <cols>
    <col min="1" max="1" width="8.8515625" style="39" bestFit="1" customWidth="1"/>
    <col min="2" max="2" width="6.7109375" style="39" bestFit="1" customWidth="1"/>
    <col min="3" max="3" width="18.00390625" style="40" bestFit="1" customWidth="1"/>
    <col min="4" max="4" width="20.7109375" style="40" bestFit="1" customWidth="1"/>
    <col min="5" max="5" width="9.00390625" style="41" bestFit="1" customWidth="1"/>
    <col min="6" max="6" width="8.28125" style="40" customWidth="1"/>
    <col min="7" max="7" width="3.8515625" style="40" hidden="1" customWidth="1"/>
    <col min="8" max="9" width="4.140625" style="40" hidden="1" customWidth="1"/>
    <col min="10" max="10" width="8.421875" style="40" hidden="1" customWidth="1"/>
    <col min="11" max="11" width="4.7109375" style="40" hidden="1" customWidth="1"/>
    <col min="12" max="12" width="8.421875" style="42" hidden="1" customWidth="1"/>
    <col min="13" max="13" width="9.28125" style="43" bestFit="1" customWidth="1"/>
    <col min="14" max="14" width="8.140625" style="43" bestFit="1" customWidth="1"/>
    <col min="15" max="15" width="9.28125" style="43" bestFit="1" customWidth="1"/>
    <col min="16" max="16" width="3.421875" style="40" bestFit="1" customWidth="1"/>
    <col min="17" max="17" width="4.7109375" style="40" bestFit="1" customWidth="1"/>
    <col min="18" max="18" width="4.8515625" style="40" bestFit="1" customWidth="1"/>
    <col min="19" max="19" width="9.28125" style="44" bestFit="1" customWidth="1"/>
    <col min="20" max="20" width="11.421875" style="44" bestFit="1" customWidth="1"/>
    <col min="21" max="16384" width="9.00390625" style="40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63" t="s">
        <v>127</v>
      </c>
      <c r="Q1" s="63"/>
      <c r="R1" s="63"/>
      <c r="S1" s="63"/>
      <c r="T1" s="63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5" t="s">
        <v>84</v>
      </c>
    </row>
    <row r="3" spans="1:20" ht="15.75">
      <c r="A3" s="46">
        <v>4</v>
      </c>
      <c r="B3" s="60">
        <v>1</v>
      </c>
      <c r="C3" s="65" t="s">
        <v>182</v>
      </c>
      <c r="D3" s="65" t="s">
        <v>183</v>
      </c>
      <c r="E3" s="65">
        <v>114936</v>
      </c>
      <c r="F3" s="66" t="s">
        <v>17</v>
      </c>
      <c r="G3" s="38"/>
      <c r="H3" s="26"/>
      <c r="I3" s="26"/>
      <c r="J3" s="26" t="e">
        <f aca="true" t="shared" si="0" ref="J3:J14">IF(OR(F3="",K3="nl"),"",IF(L3&lt;70,"L4",IF(L3&lt;80,"L3",IF(L3&lt;90,"L2",IF(L3&lt;100,"L1",IF(L3&gt;130,"H3",IF(L3&gt;120,"H2",IF(L3&gt;110,"H1",""))))))))</f>
        <v>#DIV/0!</v>
      </c>
      <c r="K3" s="26">
        <f>IF(F3="","",INDEX(SCHRS!$A$1:J$22,MATCH(F3,SCHRS!$B$1:$B$22,0),3))</f>
        <v>0</v>
      </c>
      <c r="L3" s="35" t="e">
        <f aca="true" t="shared" si="1" ref="L3:L14">IF(F3="","",IF(K3="nl",100,100*G3/K3))</f>
        <v>#DIV/0!</v>
      </c>
      <c r="M3" s="36">
        <f>IF(F3="","",INDEX(SCHRS!$A$1:$J$22,MATCH(F3,SCHRS!$B$1:$B$22,0),$D$1+5))</f>
        <v>1.218</v>
      </c>
      <c r="N3" s="36">
        <v>1</v>
      </c>
      <c r="O3" s="36">
        <f aca="true" t="shared" si="2" ref="O3:O14">IF(F3="","",M3*N3)</f>
        <v>1.218</v>
      </c>
      <c r="P3" s="67">
        <v>0</v>
      </c>
      <c r="Q3" s="68">
        <v>20</v>
      </c>
      <c r="R3" s="69">
        <v>25</v>
      </c>
      <c r="S3" s="37">
        <f aca="true" t="shared" si="3" ref="S3:S14">IF(R3="","",IF(TYPE(R3)=2,R3,(P3*60+Q3+(R3/60))))</f>
        <v>20.416666666666668</v>
      </c>
      <c r="T3" s="37">
        <f aca="true" t="shared" si="4" ref="T3:T14">IF(S3="","",IF(TYPE(R3)=2,S3,S3/(O3)))</f>
        <v>16.762452107279696</v>
      </c>
    </row>
    <row r="4" spans="1:20" ht="15.75">
      <c r="A4" s="46">
        <v>5</v>
      </c>
      <c r="B4" s="60">
        <v>2</v>
      </c>
      <c r="C4" s="65" t="s">
        <v>184</v>
      </c>
      <c r="D4" s="65" t="s">
        <v>185</v>
      </c>
      <c r="E4" s="65">
        <v>115341</v>
      </c>
      <c r="F4" s="66" t="s">
        <v>17</v>
      </c>
      <c r="G4" s="38"/>
      <c r="H4" s="26"/>
      <c r="I4" s="26"/>
      <c r="J4" s="26" t="e">
        <f t="shared" si="0"/>
        <v>#DIV/0!</v>
      </c>
      <c r="K4" s="26">
        <f>IF(F4="","",INDEX(SCHRS!$A$1:J$22,MATCH(F4,SCHRS!$B$1:$B$22,0),3))</f>
        <v>0</v>
      </c>
      <c r="L4" s="35" t="e">
        <f t="shared" si="1"/>
        <v>#DIV/0!</v>
      </c>
      <c r="M4" s="36">
        <f>IF(F4="","",INDEX(SCHRS!$A$1:$J$22,MATCH(F4,SCHRS!$B$1:$B$22,0),$D$1+5))</f>
        <v>1.218</v>
      </c>
      <c r="N4" s="36">
        <v>1</v>
      </c>
      <c r="O4" s="36">
        <f t="shared" si="2"/>
        <v>1.218</v>
      </c>
      <c r="P4" s="67">
        <v>0</v>
      </c>
      <c r="Q4" s="68">
        <v>20</v>
      </c>
      <c r="R4" s="69">
        <v>39</v>
      </c>
      <c r="S4" s="37">
        <f t="shared" si="3"/>
        <v>20.65</v>
      </c>
      <c r="T4" s="37">
        <f t="shared" si="4"/>
        <v>16.954022988505745</v>
      </c>
    </row>
    <row r="5" spans="1:20" ht="15.75">
      <c r="A5" s="46">
        <v>1</v>
      </c>
      <c r="B5" s="60">
        <v>3</v>
      </c>
      <c r="C5" s="65" t="s">
        <v>177</v>
      </c>
      <c r="D5" s="65" t="s">
        <v>178</v>
      </c>
      <c r="E5" s="65">
        <v>114993</v>
      </c>
      <c r="F5" s="66" t="s">
        <v>17</v>
      </c>
      <c r="G5" s="38"/>
      <c r="H5" s="26"/>
      <c r="I5" s="26"/>
      <c r="J5" s="26" t="e">
        <f t="shared" si="0"/>
        <v>#DIV/0!</v>
      </c>
      <c r="K5" s="26">
        <f>IF(F5="","",INDEX(SCHRS!$A$1:J$22,MATCH(F5,SCHRS!$B$1:$B$22,0),3))</f>
        <v>0</v>
      </c>
      <c r="L5" s="35" t="e">
        <f t="shared" si="1"/>
        <v>#DIV/0!</v>
      </c>
      <c r="M5" s="36">
        <f>IF(F5="","",INDEX(SCHRS!$A$1:$J$22,MATCH(F5,SCHRS!$B$1:$B$22,0),$D$1+5))</f>
        <v>1.218</v>
      </c>
      <c r="N5" s="36">
        <v>1</v>
      </c>
      <c r="O5" s="36">
        <f t="shared" si="2"/>
        <v>1.218</v>
      </c>
      <c r="P5" s="67">
        <v>0</v>
      </c>
      <c r="Q5" s="68">
        <v>21</v>
      </c>
      <c r="R5" s="69">
        <v>39</v>
      </c>
      <c r="S5" s="37">
        <f t="shared" si="3"/>
        <v>21.65</v>
      </c>
      <c r="T5" s="37">
        <f t="shared" si="4"/>
        <v>17.77504105090312</v>
      </c>
    </row>
    <row r="6" spans="1:20" ht="15.75">
      <c r="A6" s="46">
        <v>12</v>
      </c>
      <c r="B6" s="60">
        <v>4</v>
      </c>
      <c r="C6" s="65" t="s">
        <v>197</v>
      </c>
      <c r="D6" s="66"/>
      <c r="E6" s="65" t="s">
        <v>198</v>
      </c>
      <c r="F6" s="65" t="s">
        <v>188</v>
      </c>
      <c r="G6" s="38"/>
      <c r="H6" s="26"/>
      <c r="I6" s="26"/>
      <c r="J6" s="26" t="e">
        <f t="shared" si="0"/>
        <v>#DIV/0!</v>
      </c>
      <c r="K6" s="26">
        <f>IF(F6="","",INDEX(SCHRS!$A$1:J$22,MATCH(F6,SCHRS!$B$1:$B$22,0),3))</f>
        <v>0</v>
      </c>
      <c r="L6" s="35" t="e">
        <f t="shared" si="1"/>
        <v>#DIV/0!</v>
      </c>
      <c r="M6" s="36">
        <f>IF(F6="","",INDEX(SCHRS!$A$1:$J$22,MATCH(F6,SCHRS!$B$1:$B$22,0),$D$1+5))</f>
        <v>1.521</v>
      </c>
      <c r="N6" s="36">
        <v>1</v>
      </c>
      <c r="O6" s="36">
        <f t="shared" si="2"/>
        <v>1.521</v>
      </c>
      <c r="P6" s="67">
        <v>0</v>
      </c>
      <c r="Q6" s="68">
        <v>27</v>
      </c>
      <c r="R6" s="69">
        <v>26</v>
      </c>
      <c r="S6" s="37">
        <f t="shared" si="3"/>
        <v>27.433333333333334</v>
      </c>
      <c r="T6" s="37">
        <f t="shared" si="4"/>
        <v>18.036379574841114</v>
      </c>
    </row>
    <row r="7" spans="1:20" ht="15.75">
      <c r="A7" s="46">
        <v>3</v>
      </c>
      <c r="B7" s="60">
        <v>5</v>
      </c>
      <c r="C7" s="65" t="s">
        <v>181</v>
      </c>
      <c r="D7" s="66"/>
      <c r="E7" s="65">
        <v>374</v>
      </c>
      <c r="F7" s="65" t="s">
        <v>11</v>
      </c>
      <c r="G7" s="38"/>
      <c r="H7" s="26"/>
      <c r="I7" s="26"/>
      <c r="J7" s="26" t="e">
        <f t="shared" si="0"/>
        <v>#DIV/0!</v>
      </c>
      <c r="K7" s="26">
        <f>IF(F7="","",INDEX(SCHRS!$A$1:J$22,MATCH(F7,SCHRS!$B$1:$B$22,0),3))</f>
        <v>0</v>
      </c>
      <c r="L7" s="35" t="e">
        <f t="shared" si="1"/>
        <v>#DIV/0!</v>
      </c>
      <c r="M7" s="36">
        <f>IF(F7="","",INDEX(SCHRS!$A$1:$J$22,MATCH(F7,SCHRS!$B$1:$B$22,0),$D$1+5))</f>
        <v>1.026</v>
      </c>
      <c r="N7" s="36">
        <v>1</v>
      </c>
      <c r="O7" s="36">
        <f t="shared" si="2"/>
        <v>1.026</v>
      </c>
      <c r="P7" s="67">
        <v>0</v>
      </c>
      <c r="Q7" s="68">
        <v>20</v>
      </c>
      <c r="R7" s="69">
        <v>13</v>
      </c>
      <c r="S7" s="37">
        <f t="shared" si="3"/>
        <v>20.216666666666665</v>
      </c>
      <c r="T7" s="37">
        <f t="shared" si="4"/>
        <v>19.7043534762833</v>
      </c>
    </row>
    <row r="8" spans="1:20" ht="15.75">
      <c r="A8" s="46">
        <v>10</v>
      </c>
      <c r="B8" s="60">
        <v>6</v>
      </c>
      <c r="C8" s="65" t="s">
        <v>195</v>
      </c>
      <c r="D8" s="66"/>
      <c r="E8" s="65">
        <v>6954</v>
      </c>
      <c r="F8" s="65" t="s">
        <v>18</v>
      </c>
      <c r="G8" s="38"/>
      <c r="H8" s="26"/>
      <c r="I8" s="26"/>
      <c r="J8" s="26" t="e">
        <f t="shared" si="0"/>
        <v>#DIV/0!</v>
      </c>
      <c r="K8" s="26">
        <f>IF(F8="","",INDEX(SCHRS!$A$1:J$22,MATCH(F8,SCHRS!$B$1:$B$22,0),3))</f>
        <v>0</v>
      </c>
      <c r="L8" s="35" t="e">
        <f t="shared" si="1"/>
        <v>#DIV/0!</v>
      </c>
      <c r="M8" s="36">
        <f>IF(F8="","",INDEX(SCHRS!$A$1:$J$22,MATCH(F8,SCHRS!$B$1:$B$22,0),$D$1+5))</f>
        <v>1.219</v>
      </c>
      <c r="N8" s="36">
        <v>1</v>
      </c>
      <c r="O8" s="36">
        <f t="shared" si="2"/>
        <v>1.219</v>
      </c>
      <c r="P8" s="67">
        <v>0</v>
      </c>
      <c r="Q8" s="68">
        <v>25</v>
      </c>
      <c r="R8" s="69">
        <v>50</v>
      </c>
      <c r="S8" s="37">
        <f t="shared" si="3"/>
        <v>25.833333333333332</v>
      </c>
      <c r="T8" s="37">
        <f t="shared" si="4"/>
        <v>21.192234071643423</v>
      </c>
    </row>
    <row r="9" spans="1:20" ht="15.75">
      <c r="A9" s="46">
        <v>2</v>
      </c>
      <c r="B9" s="60">
        <v>7</v>
      </c>
      <c r="C9" s="65" t="s">
        <v>179</v>
      </c>
      <c r="D9" s="65" t="s">
        <v>180</v>
      </c>
      <c r="E9" s="65">
        <v>6</v>
      </c>
      <c r="F9" s="66" t="s">
        <v>17</v>
      </c>
      <c r="G9" s="38"/>
      <c r="H9" s="26"/>
      <c r="I9" s="26"/>
      <c r="J9" s="26" t="e">
        <f t="shared" si="0"/>
        <v>#DIV/0!</v>
      </c>
      <c r="K9" s="26">
        <f>IF(F9="","",INDEX(SCHRS!$A$1:J$22,MATCH(F9,SCHRS!$B$1:$B$22,0),3))</f>
        <v>0</v>
      </c>
      <c r="L9" s="35" t="e">
        <f t="shared" si="1"/>
        <v>#DIV/0!</v>
      </c>
      <c r="M9" s="36">
        <f>IF(F9="","",INDEX(SCHRS!$A$1:$J$22,MATCH(F9,SCHRS!$B$1:$B$22,0),$D$1+5))</f>
        <v>1.218</v>
      </c>
      <c r="N9" s="36">
        <v>1</v>
      </c>
      <c r="O9" s="36">
        <f t="shared" si="2"/>
        <v>1.218</v>
      </c>
      <c r="P9" s="67">
        <v>0</v>
      </c>
      <c r="Q9" s="68">
        <v>27</v>
      </c>
      <c r="R9" s="69">
        <v>26</v>
      </c>
      <c r="S9" s="37">
        <f t="shared" si="3"/>
        <v>27.433333333333334</v>
      </c>
      <c r="T9" s="37">
        <f t="shared" si="4"/>
        <v>22.523262178434592</v>
      </c>
    </row>
    <row r="10" spans="1:20" ht="15.75">
      <c r="A10" s="46">
        <v>6</v>
      </c>
      <c r="B10" s="60">
        <v>8</v>
      </c>
      <c r="C10" s="65" t="s">
        <v>186</v>
      </c>
      <c r="D10" s="66"/>
      <c r="E10" s="65" t="s">
        <v>187</v>
      </c>
      <c r="F10" s="65" t="s">
        <v>188</v>
      </c>
      <c r="G10" s="38"/>
      <c r="H10" s="26"/>
      <c r="I10" s="26"/>
      <c r="J10" s="26" t="e">
        <f t="shared" si="0"/>
        <v>#DIV/0!</v>
      </c>
      <c r="K10" s="26">
        <f>IF(F10="","",INDEX(SCHRS!$A$1:J$22,MATCH(F10,SCHRS!$B$1:$B$22,0),3))</f>
        <v>0</v>
      </c>
      <c r="L10" s="35" t="e">
        <f t="shared" si="1"/>
        <v>#DIV/0!</v>
      </c>
      <c r="M10" s="36">
        <f>IF(F10="","",INDEX(SCHRS!$A$1:$J$22,MATCH(F10,SCHRS!$B$1:$B$22,0),$D$1+5))</f>
        <v>1.521</v>
      </c>
      <c r="N10" s="36">
        <v>1</v>
      </c>
      <c r="O10" s="36">
        <f t="shared" si="2"/>
        <v>1.521</v>
      </c>
      <c r="P10" s="67">
        <v>0</v>
      </c>
      <c r="Q10" s="68">
        <v>34</v>
      </c>
      <c r="R10" s="69">
        <v>56</v>
      </c>
      <c r="S10" s="37">
        <f t="shared" si="3"/>
        <v>34.93333333333333</v>
      </c>
      <c r="T10" s="37">
        <f t="shared" si="4"/>
        <v>22.96734604426912</v>
      </c>
    </row>
    <row r="11" spans="1:20" ht="15.75">
      <c r="A11" s="46">
        <v>7</v>
      </c>
      <c r="B11" s="60">
        <v>9</v>
      </c>
      <c r="C11" s="65" t="s">
        <v>189</v>
      </c>
      <c r="D11" s="66"/>
      <c r="E11" s="65">
        <v>117</v>
      </c>
      <c r="F11" s="65" t="s">
        <v>190</v>
      </c>
      <c r="G11" s="38"/>
      <c r="H11" s="26"/>
      <c r="I11" s="26"/>
      <c r="J11" s="26" t="e">
        <f t="shared" si="0"/>
        <v>#DIV/0!</v>
      </c>
      <c r="K11" s="26">
        <f>IF(F11="","",INDEX(SCHRS!$A$1:J$22,MATCH(F11,SCHRS!$B$1:$B$22,0),3))</f>
        <v>0</v>
      </c>
      <c r="L11" s="35" t="e">
        <f t="shared" si="1"/>
        <v>#DIV/0!</v>
      </c>
      <c r="M11" s="36">
        <f>IF(F11="","",INDEX(SCHRS!$A$1:$J$22,MATCH(F11,SCHRS!$B$1:$B$22,0),$D$1+5))</f>
        <v>1.066</v>
      </c>
      <c r="N11" s="36">
        <v>1</v>
      </c>
      <c r="O11" s="36">
        <f t="shared" si="2"/>
        <v>1.066</v>
      </c>
      <c r="P11" s="67">
        <v>0</v>
      </c>
      <c r="Q11" s="68">
        <v>24</v>
      </c>
      <c r="R11" s="69">
        <v>32</v>
      </c>
      <c r="S11" s="37">
        <f t="shared" si="3"/>
        <v>24.533333333333335</v>
      </c>
      <c r="T11" s="37">
        <f t="shared" si="4"/>
        <v>23.014383989993746</v>
      </c>
    </row>
    <row r="12" spans="1:20" ht="15.75">
      <c r="A12" s="46">
        <v>11</v>
      </c>
      <c r="B12" s="60">
        <v>10</v>
      </c>
      <c r="C12" s="65" t="s">
        <v>196</v>
      </c>
      <c r="D12" s="66"/>
      <c r="E12" s="65">
        <v>125</v>
      </c>
      <c r="F12" s="65" t="s">
        <v>167</v>
      </c>
      <c r="G12" s="38"/>
      <c r="H12" s="26"/>
      <c r="I12" s="26"/>
      <c r="J12" s="26" t="e">
        <f t="shared" si="0"/>
        <v>#DIV/0!</v>
      </c>
      <c r="K12" s="26">
        <f>IF(F12="","",INDEX(SCHRS!$A$1:J$22,MATCH(F12,SCHRS!$B$1:$B$22,0),3))</f>
        <v>0</v>
      </c>
      <c r="L12" s="35" t="e">
        <f t="shared" si="1"/>
        <v>#DIV/0!</v>
      </c>
      <c r="M12" s="36">
        <f>IF(F12="","",INDEX(SCHRS!$A$1:$J$22,MATCH(F12,SCHRS!$B$1:$B$22,0),$D$1+5))</f>
        <v>1.077</v>
      </c>
      <c r="N12" s="36">
        <v>1</v>
      </c>
      <c r="O12" s="36">
        <f t="shared" si="2"/>
        <v>1.077</v>
      </c>
      <c r="P12" s="67">
        <v>0</v>
      </c>
      <c r="Q12" s="68">
        <v>25</v>
      </c>
      <c r="R12" s="69">
        <v>51</v>
      </c>
      <c r="S12" s="37">
        <f t="shared" si="3"/>
        <v>25.85</v>
      </c>
      <c r="T12" s="37">
        <f t="shared" si="4"/>
        <v>24.00185701021356</v>
      </c>
    </row>
    <row r="13" spans="1:20" ht="15.75">
      <c r="A13" s="46">
        <v>8</v>
      </c>
      <c r="B13" s="60">
        <v>13</v>
      </c>
      <c r="C13" s="65" t="s">
        <v>191</v>
      </c>
      <c r="D13" s="65" t="s">
        <v>192</v>
      </c>
      <c r="E13" s="65">
        <v>90152</v>
      </c>
      <c r="F13" s="66" t="s">
        <v>17</v>
      </c>
      <c r="G13" s="38"/>
      <c r="H13" s="26"/>
      <c r="I13" s="26"/>
      <c r="J13" s="26" t="e">
        <f t="shared" si="0"/>
        <v>#DIV/0!</v>
      </c>
      <c r="K13" s="26">
        <f>IF(F13="","",INDEX(SCHRS!$A$1:J$22,MATCH(F13,SCHRS!$B$1:$B$22,0),3))</f>
        <v>0</v>
      </c>
      <c r="L13" s="35" t="e">
        <f t="shared" si="1"/>
        <v>#DIV/0!</v>
      </c>
      <c r="M13" s="36">
        <f>IF(F13="","",INDEX(SCHRS!$A$1:$J$22,MATCH(F13,SCHRS!$B$1:$B$22,0),$D$1+5))</f>
        <v>1.218</v>
      </c>
      <c r="N13" s="36">
        <v>1</v>
      </c>
      <c r="O13" s="36">
        <f t="shared" si="2"/>
        <v>1.218</v>
      </c>
      <c r="P13" s="67"/>
      <c r="Q13" s="68"/>
      <c r="R13" s="69" t="s">
        <v>199</v>
      </c>
      <c r="S13" s="37" t="str">
        <f t="shared" si="3"/>
        <v>dnf</v>
      </c>
      <c r="T13" s="37" t="str">
        <f t="shared" si="4"/>
        <v>dnf</v>
      </c>
    </row>
    <row r="14" spans="1:20" ht="15.75">
      <c r="A14" s="46">
        <v>9</v>
      </c>
      <c r="B14" s="60">
        <v>13</v>
      </c>
      <c r="C14" s="65" t="s">
        <v>193</v>
      </c>
      <c r="D14" s="65" t="s">
        <v>194</v>
      </c>
      <c r="E14" s="65">
        <v>115218</v>
      </c>
      <c r="F14" s="66" t="s">
        <v>17</v>
      </c>
      <c r="G14" s="38"/>
      <c r="H14" s="26"/>
      <c r="I14" s="26"/>
      <c r="J14" s="26" t="e">
        <f t="shared" si="0"/>
        <v>#DIV/0!</v>
      </c>
      <c r="K14" s="26">
        <f>IF(F14="","",INDEX(SCHRS!$A$1:J$22,MATCH(F14,SCHRS!$B$1:$B$22,0),3))</f>
        <v>0</v>
      </c>
      <c r="L14" s="35" t="e">
        <f t="shared" si="1"/>
        <v>#DIV/0!</v>
      </c>
      <c r="M14" s="36">
        <f>IF(F14="","",INDEX(SCHRS!$A$1:$J$22,MATCH(F14,SCHRS!$B$1:$B$22,0),$D$1+5))</f>
        <v>1.218</v>
      </c>
      <c r="N14" s="36">
        <v>1</v>
      </c>
      <c r="O14" s="36">
        <f t="shared" si="2"/>
        <v>1.218</v>
      </c>
      <c r="P14" s="67"/>
      <c r="Q14" s="68"/>
      <c r="R14" s="69" t="s">
        <v>199</v>
      </c>
      <c r="S14" s="37" t="str">
        <f t="shared" si="3"/>
        <v>dnf</v>
      </c>
      <c r="T14" s="37" t="str">
        <f t="shared" si="4"/>
        <v>dnf</v>
      </c>
    </row>
    <row r="15" ht="15">
      <c r="B15" s="40"/>
    </row>
    <row r="16" ht="15">
      <c r="B16" s="40"/>
    </row>
    <row r="17" ht="15">
      <c r="B17" s="40"/>
    </row>
    <row r="18" ht="15">
      <c r="B18" s="40"/>
    </row>
    <row r="19" ht="15">
      <c r="B19" s="40"/>
    </row>
    <row r="20" ht="15">
      <c r="B20" s="40"/>
    </row>
    <row r="21" ht="15">
      <c r="B21" s="40"/>
    </row>
    <row r="22" ht="15">
      <c r="B22" s="40"/>
    </row>
    <row r="23" ht="15">
      <c r="B23" s="40"/>
    </row>
    <row r="24" ht="15">
      <c r="B24" s="40"/>
    </row>
    <row r="25" ht="15">
      <c r="B25" s="40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5"/>
  <sheetViews>
    <sheetView workbookViewId="0" topLeftCell="A1">
      <selection activeCell="T2" sqref="T2"/>
    </sheetView>
  </sheetViews>
  <sheetFormatPr defaultColWidth="9.140625" defaultRowHeight="12.75"/>
  <cols>
    <col min="1" max="1" width="8.8515625" style="39" bestFit="1" customWidth="1"/>
    <col min="2" max="2" width="6.7109375" style="39" bestFit="1" customWidth="1"/>
    <col min="3" max="3" width="18.00390625" style="40" bestFit="1" customWidth="1"/>
    <col min="4" max="4" width="20.7109375" style="40" bestFit="1" customWidth="1"/>
    <col min="5" max="5" width="9.00390625" style="41" bestFit="1" customWidth="1"/>
    <col min="6" max="6" width="8.28125" style="40" customWidth="1"/>
    <col min="7" max="7" width="3.8515625" style="40" hidden="1" customWidth="1"/>
    <col min="8" max="9" width="4.140625" style="40" hidden="1" customWidth="1"/>
    <col min="10" max="10" width="8.421875" style="40" hidden="1" customWidth="1"/>
    <col min="11" max="11" width="4.7109375" style="40" hidden="1" customWidth="1"/>
    <col min="12" max="12" width="8.421875" style="42" hidden="1" customWidth="1"/>
    <col min="13" max="13" width="9.28125" style="43" bestFit="1" customWidth="1"/>
    <col min="14" max="14" width="8.140625" style="43" bestFit="1" customWidth="1"/>
    <col min="15" max="15" width="9.28125" style="43" bestFit="1" customWidth="1"/>
    <col min="16" max="16" width="3.421875" style="40" bestFit="1" customWidth="1"/>
    <col min="17" max="17" width="4.7109375" style="40" bestFit="1" customWidth="1"/>
    <col min="18" max="18" width="4.8515625" style="40" bestFit="1" customWidth="1"/>
    <col min="19" max="19" width="9.28125" style="44" bestFit="1" customWidth="1"/>
    <col min="20" max="20" width="11.421875" style="44" bestFit="1" customWidth="1"/>
    <col min="21" max="16384" width="9.00390625" style="40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63" t="s">
        <v>127</v>
      </c>
      <c r="Q1" s="63"/>
      <c r="R1" s="63"/>
      <c r="S1" s="63"/>
      <c r="T1" s="63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5" t="s">
        <v>84</v>
      </c>
    </row>
    <row r="3" spans="1:20" ht="15.75">
      <c r="A3" s="46">
        <v>4</v>
      </c>
      <c r="B3" s="60">
        <v>1</v>
      </c>
      <c r="C3" s="65" t="s">
        <v>182</v>
      </c>
      <c r="D3" s="65" t="s">
        <v>183</v>
      </c>
      <c r="E3" s="65">
        <v>114936</v>
      </c>
      <c r="F3" s="66" t="s">
        <v>17</v>
      </c>
      <c r="G3" s="38"/>
      <c r="H3" s="26"/>
      <c r="I3" s="26"/>
      <c r="J3" s="26" t="e">
        <f aca="true" t="shared" si="0" ref="J3:J14">IF(OR(F3="",K3="nl"),"",IF(L3&lt;70,"L4",IF(L3&lt;80,"L3",IF(L3&lt;90,"L2",IF(L3&lt;100,"L1",IF(L3&gt;130,"H3",IF(L3&gt;120,"H2",IF(L3&gt;110,"H1",""))))))))</f>
        <v>#DIV/0!</v>
      </c>
      <c r="K3" s="26">
        <f>IF(F3="","",INDEX(SCHRS!$A$1:J$22,MATCH(F3,SCHRS!$B$1:$B$22,0),3))</f>
        <v>0</v>
      </c>
      <c r="L3" s="35" t="e">
        <f aca="true" t="shared" si="1" ref="L3:L14">IF(F3="","",IF(K3="nl",100,100*G3/K3))</f>
        <v>#DIV/0!</v>
      </c>
      <c r="M3" s="36">
        <f>IF(F3="","",INDEX(SCHRS!$A$1:$J$22,MATCH(F3,SCHRS!$B$1:$B$22,0),$D$1+5))</f>
        <v>1.218</v>
      </c>
      <c r="N3" s="36">
        <v>1</v>
      </c>
      <c r="O3" s="36">
        <f aca="true" t="shared" si="2" ref="O3:O14">IF(F3="","",M3*N3)</f>
        <v>1.218</v>
      </c>
      <c r="P3" s="67">
        <v>0</v>
      </c>
      <c r="Q3" s="68">
        <v>18</v>
      </c>
      <c r="R3" s="69">
        <v>52</v>
      </c>
      <c r="S3" s="37">
        <f aca="true" t="shared" si="3" ref="S3:S14">IF(R3="","",IF(TYPE(R3)=2,R3,(P3*60+Q3+(R3/60))))</f>
        <v>18.866666666666667</v>
      </c>
      <c r="T3" s="37">
        <f aca="true" t="shared" si="4" ref="T3:T14">IF(S3="","",IF(TYPE(R3)=2,S3,S3/(O3)))</f>
        <v>15.489874110563767</v>
      </c>
    </row>
    <row r="4" spans="1:20" ht="15.75">
      <c r="A4" s="46">
        <v>1</v>
      </c>
      <c r="B4" s="60">
        <v>2</v>
      </c>
      <c r="C4" s="65" t="s">
        <v>177</v>
      </c>
      <c r="D4" s="65" t="s">
        <v>178</v>
      </c>
      <c r="E4" s="65">
        <v>114993</v>
      </c>
      <c r="F4" s="66" t="s">
        <v>17</v>
      </c>
      <c r="G4" s="38"/>
      <c r="H4" s="26"/>
      <c r="I4" s="26"/>
      <c r="J4" s="26" t="e">
        <f t="shared" si="0"/>
        <v>#DIV/0!</v>
      </c>
      <c r="K4" s="26">
        <f>IF(F4="","",INDEX(SCHRS!$A$1:J$22,MATCH(F4,SCHRS!$B$1:$B$22,0),3))</f>
        <v>0</v>
      </c>
      <c r="L4" s="35" t="e">
        <f t="shared" si="1"/>
        <v>#DIV/0!</v>
      </c>
      <c r="M4" s="36">
        <f>IF(F4="","",INDEX(SCHRS!$A$1:$J$22,MATCH(F4,SCHRS!$B$1:$B$22,0),$D$1+5))</f>
        <v>1.218</v>
      </c>
      <c r="N4" s="36">
        <v>1</v>
      </c>
      <c r="O4" s="36">
        <f t="shared" si="2"/>
        <v>1.218</v>
      </c>
      <c r="P4" s="67">
        <v>0</v>
      </c>
      <c r="Q4" s="68">
        <v>18</v>
      </c>
      <c r="R4" s="69">
        <v>53</v>
      </c>
      <c r="S4" s="37">
        <f t="shared" si="3"/>
        <v>18.883333333333333</v>
      </c>
      <c r="T4" s="37">
        <f t="shared" si="4"/>
        <v>15.503557744937055</v>
      </c>
    </row>
    <row r="5" spans="1:20" ht="15.75">
      <c r="A5" s="46">
        <v>5</v>
      </c>
      <c r="B5" s="60">
        <v>3</v>
      </c>
      <c r="C5" s="65" t="s">
        <v>184</v>
      </c>
      <c r="D5" s="65" t="s">
        <v>185</v>
      </c>
      <c r="E5" s="65">
        <v>115341</v>
      </c>
      <c r="F5" s="66" t="s">
        <v>17</v>
      </c>
      <c r="G5" s="38"/>
      <c r="H5" s="26"/>
      <c r="I5" s="26"/>
      <c r="J5" s="26" t="e">
        <f t="shared" si="0"/>
        <v>#DIV/0!</v>
      </c>
      <c r="K5" s="26">
        <f>IF(F5="","",INDEX(SCHRS!$A$1:J$22,MATCH(F5,SCHRS!$B$1:$B$22,0),3))</f>
        <v>0</v>
      </c>
      <c r="L5" s="35" t="e">
        <f t="shared" si="1"/>
        <v>#DIV/0!</v>
      </c>
      <c r="M5" s="36">
        <f>IF(F5="","",INDEX(SCHRS!$A$1:$J$22,MATCH(F5,SCHRS!$B$1:$B$22,0),$D$1+5))</f>
        <v>1.218</v>
      </c>
      <c r="N5" s="36">
        <v>1</v>
      </c>
      <c r="O5" s="36">
        <f t="shared" si="2"/>
        <v>1.218</v>
      </c>
      <c r="P5" s="67">
        <v>0</v>
      </c>
      <c r="Q5" s="68">
        <v>19</v>
      </c>
      <c r="R5" s="69">
        <v>7</v>
      </c>
      <c r="S5" s="37">
        <f t="shared" si="3"/>
        <v>19.116666666666667</v>
      </c>
      <c r="T5" s="37">
        <f t="shared" si="4"/>
        <v>15.69512862616311</v>
      </c>
    </row>
    <row r="6" spans="1:20" ht="15.75">
      <c r="A6" s="46">
        <v>3</v>
      </c>
      <c r="B6" s="60">
        <v>4</v>
      </c>
      <c r="C6" s="65" t="s">
        <v>181</v>
      </c>
      <c r="D6" s="66"/>
      <c r="E6" s="65">
        <v>374</v>
      </c>
      <c r="F6" s="65" t="s">
        <v>11</v>
      </c>
      <c r="G6" s="38"/>
      <c r="H6" s="26"/>
      <c r="I6" s="26"/>
      <c r="J6" s="26" t="e">
        <f t="shared" si="0"/>
        <v>#DIV/0!</v>
      </c>
      <c r="K6" s="26">
        <f>IF(F6="","",INDEX(SCHRS!$A$1:J$22,MATCH(F6,SCHRS!$B$1:$B$22,0),3))</f>
        <v>0</v>
      </c>
      <c r="L6" s="35" t="e">
        <f t="shared" si="1"/>
        <v>#DIV/0!</v>
      </c>
      <c r="M6" s="36">
        <f>IF(F6="","",INDEX(SCHRS!$A$1:$J$22,MATCH(F6,SCHRS!$B$1:$B$22,0),$D$1+5))</f>
        <v>1.026</v>
      </c>
      <c r="N6" s="36">
        <v>1</v>
      </c>
      <c r="O6" s="36">
        <f t="shared" si="2"/>
        <v>1.026</v>
      </c>
      <c r="P6" s="67">
        <v>0</v>
      </c>
      <c r="Q6" s="68">
        <v>16</v>
      </c>
      <c r="R6" s="69">
        <v>24</v>
      </c>
      <c r="S6" s="37">
        <f t="shared" si="3"/>
        <v>16.4</v>
      </c>
      <c r="T6" s="37">
        <f t="shared" si="4"/>
        <v>15.984405458089666</v>
      </c>
    </row>
    <row r="7" spans="1:20" ht="15.75">
      <c r="A7" s="46">
        <v>9</v>
      </c>
      <c r="B7" s="60">
        <v>5</v>
      </c>
      <c r="C7" s="65" t="s">
        <v>193</v>
      </c>
      <c r="D7" s="65" t="s">
        <v>194</v>
      </c>
      <c r="E7" s="65">
        <v>115218</v>
      </c>
      <c r="F7" s="66" t="s">
        <v>17</v>
      </c>
      <c r="G7" s="38"/>
      <c r="H7" s="26"/>
      <c r="I7" s="26"/>
      <c r="J7" s="26" t="e">
        <f t="shared" si="0"/>
        <v>#DIV/0!</v>
      </c>
      <c r="K7" s="26">
        <f>IF(F7="","",INDEX(SCHRS!$A$1:J$22,MATCH(F7,SCHRS!$B$1:$B$22,0),3))</f>
        <v>0</v>
      </c>
      <c r="L7" s="35" t="e">
        <f t="shared" si="1"/>
        <v>#DIV/0!</v>
      </c>
      <c r="M7" s="36">
        <f>IF(F7="","",INDEX(SCHRS!$A$1:$J$22,MATCH(F7,SCHRS!$B$1:$B$22,0),$D$1+5))</f>
        <v>1.218</v>
      </c>
      <c r="N7" s="36">
        <v>1</v>
      </c>
      <c r="O7" s="36">
        <f t="shared" si="2"/>
        <v>1.218</v>
      </c>
      <c r="P7" s="67">
        <v>0</v>
      </c>
      <c r="Q7" s="68">
        <v>20</v>
      </c>
      <c r="R7" s="69">
        <v>31</v>
      </c>
      <c r="S7" s="37">
        <f t="shared" si="3"/>
        <v>20.516666666666666</v>
      </c>
      <c r="T7" s="37">
        <f t="shared" si="4"/>
        <v>16.84455391351943</v>
      </c>
    </row>
    <row r="8" spans="1:20" ht="15.75">
      <c r="A8" s="46">
        <v>10</v>
      </c>
      <c r="B8" s="60">
        <v>6</v>
      </c>
      <c r="C8" s="65" t="s">
        <v>195</v>
      </c>
      <c r="D8" s="66"/>
      <c r="E8" s="65">
        <v>6954</v>
      </c>
      <c r="F8" s="65" t="s">
        <v>18</v>
      </c>
      <c r="G8" s="38"/>
      <c r="H8" s="26"/>
      <c r="I8" s="26"/>
      <c r="J8" s="26" t="e">
        <f t="shared" si="0"/>
        <v>#DIV/0!</v>
      </c>
      <c r="K8" s="26">
        <f>IF(F8="","",INDEX(SCHRS!$A$1:J$22,MATCH(F8,SCHRS!$B$1:$B$22,0),3))</f>
        <v>0</v>
      </c>
      <c r="L8" s="35" t="e">
        <f t="shared" si="1"/>
        <v>#DIV/0!</v>
      </c>
      <c r="M8" s="36">
        <f>IF(F8="","",INDEX(SCHRS!$A$1:$J$22,MATCH(F8,SCHRS!$B$1:$B$22,0),$D$1+5))</f>
        <v>1.219</v>
      </c>
      <c r="N8" s="36">
        <v>1</v>
      </c>
      <c r="O8" s="36">
        <f t="shared" si="2"/>
        <v>1.219</v>
      </c>
      <c r="P8" s="67">
        <v>0</v>
      </c>
      <c r="Q8" s="68">
        <v>22</v>
      </c>
      <c r="R8" s="69">
        <v>3</v>
      </c>
      <c r="S8" s="37">
        <f t="shared" si="3"/>
        <v>22.05</v>
      </c>
      <c r="T8" s="37">
        <f t="shared" si="4"/>
        <v>18.088597210828546</v>
      </c>
    </row>
    <row r="9" spans="1:20" ht="15.75">
      <c r="A9" s="46">
        <v>12</v>
      </c>
      <c r="B9" s="60">
        <v>7</v>
      </c>
      <c r="C9" s="65" t="s">
        <v>197</v>
      </c>
      <c r="D9" s="66"/>
      <c r="E9" s="65" t="s">
        <v>198</v>
      </c>
      <c r="F9" s="65" t="s">
        <v>188</v>
      </c>
      <c r="G9" s="38"/>
      <c r="H9" s="26"/>
      <c r="I9" s="26"/>
      <c r="J9" s="26" t="e">
        <f t="shared" si="0"/>
        <v>#DIV/0!</v>
      </c>
      <c r="K9" s="26">
        <f>IF(F9="","",INDEX(SCHRS!$A$1:J$22,MATCH(F9,SCHRS!$B$1:$B$22,0),3))</f>
        <v>0</v>
      </c>
      <c r="L9" s="35" t="e">
        <f t="shared" si="1"/>
        <v>#DIV/0!</v>
      </c>
      <c r="M9" s="36">
        <f>IF(F9="","",INDEX(SCHRS!$A$1:$J$22,MATCH(F9,SCHRS!$B$1:$B$22,0),$D$1+5))</f>
        <v>1.521</v>
      </c>
      <c r="N9" s="36">
        <v>1</v>
      </c>
      <c r="O9" s="36">
        <f t="shared" si="2"/>
        <v>1.521</v>
      </c>
      <c r="P9" s="67">
        <v>0</v>
      </c>
      <c r="Q9" s="68">
        <v>28</v>
      </c>
      <c r="R9" s="69">
        <v>3</v>
      </c>
      <c r="S9" s="37">
        <f t="shared" si="3"/>
        <v>28.05</v>
      </c>
      <c r="T9" s="37">
        <f t="shared" si="4"/>
        <v>18.44181459566075</v>
      </c>
    </row>
    <row r="10" spans="1:20" ht="15.75">
      <c r="A10" s="46">
        <v>2</v>
      </c>
      <c r="B10" s="60">
        <v>8</v>
      </c>
      <c r="C10" s="65" t="s">
        <v>179</v>
      </c>
      <c r="D10" s="65" t="s">
        <v>180</v>
      </c>
      <c r="E10" s="65">
        <v>6</v>
      </c>
      <c r="F10" s="66" t="s">
        <v>17</v>
      </c>
      <c r="G10" s="38"/>
      <c r="H10" s="26"/>
      <c r="I10" s="26"/>
      <c r="J10" s="26" t="e">
        <f t="shared" si="0"/>
        <v>#DIV/0!</v>
      </c>
      <c r="K10" s="26">
        <f>IF(F10="","",INDEX(SCHRS!$A$1:J$22,MATCH(F10,SCHRS!$B$1:$B$22,0),3))</f>
        <v>0</v>
      </c>
      <c r="L10" s="35" t="e">
        <f t="shared" si="1"/>
        <v>#DIV/0!</v>
      </c>
      <c r="M10" s="36">
        <f>IF(F10="","",INDEX(SCHRS!$A$1:$J$22,MATCH(F10,SCHRS!$B$1:$B$22,0),$D$1+5))</f>
        <v>1.218</v>
      </c>
      <c r="N10" s="36">
        <v>1</v>
      </c>
      <c r="O10" s="36">
        <f t="shared" si="2"/>
        <v>1.218</v>
      </c>
      <c r="P10" s="67">
        <v>0</v>
      </c>
      <c r="Q10" s="68">
        <v>24</v>
      </c>
      <c r="R10" s="69">
        <v>1</v>
      </c>
      <c r="S10" s="37">
        <f t="shared" si="3"/>
        <v>24.016666666666666</v>
      </c>
      <c r="T10" s="37">
        <f t="shared" si="4"/>
        <v>19.718117131910233</v>
      </c>
    </row>
    <row r="11" spans="1:20" ht="15.75">
      <c r="A11" s="46">
        <v>6</v>
      </c>
      <c r="B11" s="60">
        <v>9</v>
      </c>
      <c r="C11" s="65" t="s">
        <v>186</v>
      </c>
      <c r="D11" s="66"/>
      <c r="E11" s="65" t="s">
        <v>187</v>
      </c>
      <c r="F11" s="65" t="s">
        <v>188</v>
      </c>
      <c r="G11" s="38"/>
      <c r="H11" s="26"/>
      <c r="I11" s="26"/>
      <c r="J11" s="26" t="e">
        <f t="shared" si="0"/>
        <v>#DIV/0!</v>
      </c>
      <c r="K11" s="26">
        <f>IF(F11="","",INDEX(SCHRS!$A$1:J$22,MATCH(F11,SCHRS!$B$1:$B$22,0),3))</f>
        <v>0</v>
      </c>
      <c r="L11" s="35" t="e">
        <f t="shared" si="1"/>
        <v>#DIV/0!</v>
      </c>
      <c r="M11" s="36">
        <f>IF(F11="","",INDEX(SCHRS!$A$1:$J$22,MATCH(F11,SCHRS!$B$1:$B$22,0),$D$1+5))</f>
        <v>1.521</v>
      </c>
      <c r="N11" s="36">
        <v>1</v>
      </c>
      <c r="O11" s="36">
        <f t="shared" si="2"/>
        <v>1.521</v>
      </c>
      <c r="P11" s="67">
        <v>0</v>
      </c>
      <c r="Q11" s="68">
        <v>30</v>
      </c>
      <c r="R11" s="69">
        <v>5</v>
      </c>
      <c r="S11" s="37">
        <f t="shared" si="3"/>
        <v>30.083333333333332</v>
      </c>
      <c r="T11" s="37">
        <f t="shared" si="4"/>
        <v>19.77865439403901</v>
      </c>
    </row>
    <row r="12" spans="1:20" ht="15.75">
      <c r="A12" s="46">
        <v>7</v>
      </c>
      <c r="B12" s="60">
        <v>10</v>
      </c>
      <c r="C12" s="65" t="s">
        <v>189</v>
      </c>
      <c r="D12" s="66"/>
      <c r="E12" s="65">
        <v>117</v>
      </c>
      <c r="F12" s="65" t="s">
        <v>190</v>
      </c>
      <c r="G12" s="38"/>
      <c r="H12" s="26"/>
      <c r="I12" s="26"/>
      <c r="J12" s="26" t="e">
        <f t="shared" si="0"/>
        <v>#DIV/0!</v>
      </c>
      <c r="K12" s="26">
        <f>IF(F12="","",INDEX(SCHRS!$A$1:J$22,MATCH(F12,SCHRS!$B$1:$B$22,0),3))</f>
        <v>0</v>
      </c>
      <c r="L12" s="35" t="e">
        <f t="shared" si="1"/>
        <v>#DIV/0!</v>
      </c>
      <c r="M12" s="36">
        <f>IF(F12="","",INDEX(SCHRS!$A$1:$J$22,MATCH(F12,SCHRS!$B$1:$B$22,0),$D$1+5))</f>
        <v>1.066</v>
      </c>
      <c r="N12" s="36">
        <v>1</v>
      </c>
      <c r="O12" s="36">
        <f t="shared" si="2"/>
        <v>1.066</v>
      </c>
      <c r="P12" s="67">
        <v>0</v>
      </c>
      <c r="Q12" s="68">
        <v>25</v>
      </c>
      <c r="R12" s="69">
        <v>22</v>
      </c>
      <c r="S12" s="37">
        <f t="shared" si="3"/>
        <v>25.366666666666667</v>
      </c>
      <c r="T12" s="37">
        <f t="shared" si="4"/>
        <v>23.79612257661038</v>
      </c>
    </row>
    <row r="13" spans="1:20" ht="15.75">
      <c r="A13" s="46">
        <v>11</v>
      </c>
      <c r="B13" s="60">
        <v>11</v>
      </c>
      <c r="C13" s="65" t="s">
        <v>196</v>
      </c>
      <c r="D13" s="66"/>
      <c r="E13" s="65">
        <v>125</v>
      </c>
      <c r="F13" s="65" t="s">
        <v>167</v>
      </c>
      <c r="G13" s="38"/>
      <c r="H13" s="26"/>
      <c r="I13" s="26"/>
      <c r="J13" s="26" t="e">
        <f t="shared" si="0"/>
        <v>#DIV/0!</v>
      </c>
      <c r="K13" s="26">
        <f>IF(F13="","",INDEX(SCHRS!$A$1:J$22,MATCH(F13,SCHRS!$B$1:$B$22,0),3))</f>
        <v>0</v>
      </c>
      <c r="L13" s="35" t="e">
        <f t="shared" si="1"/>
        <v>#DIV/0!</v>
      </c>
      <c r="M13" s="36">
        <f>IF(F13="","",INDEX(SCHRS!$A$1:$J$22,MATCH(F13,SCHRS!$B$1:$B$22,0),$D$1+5))</f>
        <v>1.077</v>
      </c>
      <c r="N13" s="36">
        <v>1</v>
      </c>
      <c r="O13" s="36">
        <f t="shared" si="2"/>
        <v>1.077</v>
      </c>
      <c r="P13" s="67">
        <v>0</v>
      </c>
      <c r="Q13" s="68">
        <v>30</v>
      </c>
      <c r="R13" s="69">
        <v>27</v>
      </c>
      <c r="S13" s="37">
        <f t="shared" si="3"/>
        <v>30.45</v>
      </c>
      <c r="T13" s="37">
        <f t="shared" si="4"/>
        <v>28.27298050139276</v>
      </c>
    </row>
    <row r="14" spans="1:20" ht="15.75">
      <c r="A14" s="46">
        <v>8</v>
      </c>
      <c r="B14" s="60">
        <v>13</v>
      </c>
      <c r="C14" s="65" t="s">
        <v>191</v>
      </c>
      <c r="D14" s="65" t="s">
        <v>192</v>
      </c>
      <c r="E14" s="65">
        <v>90152</v>
      </c>
      <c r="F14" s="66" t="s">
        <v>17</v>
      </c>
      <c r="G14" s="38"/>
      <c r="H14" s="26"/>
      <c r="I14" s="26"/>
      <c r="J14" s="26" t="e">
        <f t="shared" si="0"/>
        <v>#DIV/0!</v>
      </c>
      <c r="K14" s="26">
        <f>IF(F14="","",INDEX(SCHRS!$A$1:J$22,MATCH(F14,SCHRS!$B$1:$B$22,0),3))</f>
        <v>0</v>
      </c>
      <c r="L14" s="35" t="e">
        <f t="shared" si="1"/>
        <v>#DIV/0!</v>
      </c>
      <c r="M14" s="36">
        <f>IF(F14="","",INDEX(SCHRS!$A$1:$J$22,MATCH(F14,SCHRS!$B$1:$B$22,0),$D$1+5))</f>
        <v>1.218</v>
      </c>
      <c r="N14" s="36">
        <v>1</v>
      </c>
      <c r="O14" s="36">
        <f t="shared" si="2"/>
        <v>1.218</v>
      </c>
      <c r="P14" s="67"/>
      <c r="Q14" s="68"/>
      <c r="R14" s="69" t="s">
        <v>199</v>
      </c>
      <c r="S14" s="37" t="str">
        <f t="shared" si="3"/>
        <v>dnf</v>
      </c>
      <c r="T14" s="37" t="str">
        <f t="shared" si="4"/>
        <v>dnf</v>
      </c>
    </row>
    <row r="15" ht="15">
      <c r="B15" s="40"/>
    </row>
    <row r="16" ht="15">
      <c r="B16" s="40"/>
    </row>
    <row r="17" ht="15">
      <c r="B17" s="40"/>
    </row>
    <row r="18" ht="15">
      <c r="B18" s="40"/>
    </row>
    <row r="19" ht="15">
      <c r="B19" s="40"/>
    </row>
    <row r="20" ht="15">
      <c r="B20" s="40"/>
    </row>
    <row r="21" ht="15">
      <c r="B21" s="40"/>
    </row>
    <row r="22" ht="15">
      <c r="B22" s="40"/>
    </row>
    <row r="23" ht="15">
      <c r="B23" s="40"/>
    </row>
    <row r="24" ht="15">
      <c r="B24" s="40"/>
    </row>
    <row r="25" ht="15">
      <c r="B25" s="40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25"/>
  <sheetViews>
    <sheetView tabSelected="1" workbookViewId="0" topLeftCell="A1">
      <selection activeCell="R9" sqref="R9"/>
    </sheetView>
  </sheetViews>
  <sheetFormatPr defaultColWidth="9.140625" defaultRowHeight="12.75"/>
  <cols>
    <col min="1" max="1" width="8.8515625" style="39" bestFit="1" customWidth="1"/>
    <col min="2" max="2" width="6.7109375" style="39" bestFit="1" customWidth="1"/>
    <col min="3" max="3" width="18.00390625" style="40" bestFit="1" customWidth="1"/>
    <col min="4" max="4" width="20.7109375" style="40" bestFit="1" customWidth="1"/>
    <col min="5" max="5" width="9.00390625" style="41" bestFit="1" customWidth="1"/>
    <col min="6" max="6" width="8.28125" style="40" customWidth="1"/>
    <col min="7" max="7" width="3.8515625" style="40" hidden="1" customWidth="1"/>
    <col min="8" max="9" width="4.140625" style="40" hidden="1" customWidth="1"/>
    <col min="10" max="10" width="8.421875" style="40" hidden="1" customWidth="1"/>
    <col min="11" max="11" width="4.7109375" style="40" hidden="1" customWidth="1"/>
    <col min="12" max="12" width="8.421875" style="42" hidden="1" customWidth="1"/>
    <col min="13" max="13" width="9.28125" style="43" bestFit="1" customWidth="1"/>
    <col min="14" max="14" width="8.140625" style="43" bestFit="1" customWidth="1"/>
    <col min="15" max="15" width="9.28125" style="43" bestFit="1" customWidth="1"/>
    <col min="16" max="16" width="3.421875" style="40" bestFit="1" customWidth="1"/>
    <col min="17" max="17" width="4.7109375" style="40" bestFit="1" customWidth="1"/>
    <col min="18" max="18" width="4.8515625" style="40" bestFit="1" customWidth="1"/>
    <col min="19" max="19" width="9.28125" style="44" bestFit="1" customWidth="1"/>
    <col min="20" max="20" width="11.421875" style="44" bestFit="1" customWidth="1"/>
    <col min="21" max="16384" width="9.00390625" style="40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63" t="s">
        <v>127</v>
      </c>
      <c r="Q1" s="63"/>
      <c r="R1" s="63"/>
      <c r="S1" s="63"/>
      <c r="T1" s="63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5" t="s">
        <v>84</v>
      </c>
    </row>
    <row r="3" spans="1:20" ht="15.75">
      <c r="A3" s="46">
        <v>4</v>
      </c>
      <c r="B3" s="60">
        <v>1</v>
      </c>
      <c r="C3" s="65" t="s">
        <v>182</v>
      </c>
      <c r="D3" s="65" t="s">
        <v>183</v>
      </c>
      <c r="E3" s="65">
        <v>114936</v>
      </c>
      <c r="F3" s="66" t="s">
        <v>17</v>
      </c>
      <c r="G3" s="38"/>
      <c r="H3" s="26"/>
      <c r="I3" s="26"/>
      <c r="J3" s="26" t="e">
        <f>IF(OR(F3="",K3="nl"),"",IF(L3&lt;70,"L4",IF(L3&lt;80,"L3",IF(L3&lt;90,"L2",IF(L3&lt;100,"L1",IF(L3&gt;130,"H3",IF(L3&gt;120,"H2",IF(L3&gt;110,"H1",""))))))))</f>
        <v>#DIV/0!</v>
      </c>
      <c r="K3" s="26">
        <f>IF(F3="","",INDEX(SCHRS!$A$1:J$22,MATCH(F3,SCHRS!$B$1:$B$22,0),3))</f>
        <v>0</v>
      </c>
      <c r="L3" s="35" t="e">
        <f>IF(F3="","",IF(K3="nl",100,100*G3/K3))</f>
        <v>#DIV/0!</v>
      </c>
      <c r="M3" s="36">
        <f>IF(F3="","",INDEX(SCHRS!$A$1:$J$22,MATCH(F3,SCHRS!$B$1:$B$22,0),$D$1+5))</f>
        <v>1.218</v>
      </c>
      <c r="N3" s="36">
        <v>1</v>
      </c>
      <c r="O3" s="36">
        <f>IF(F3="","",M3*N3)</f>
        <v>1.218</v>
      </c>
      <c r="P3" s="67">
        <v>0</v>
      </c>
      <c r="Q3" s="68">
        <v>17</v>
      </c>
      <c r="R3" s="69">
        <v>4</v>
      </c>
      <c r="S3" s="37">
        <f>IF(R3="","",IF(TYPE(R3)=2,R3,(P3*60+Q3+(R3/60))))</f>
        <v>17.066666666666666</v>
      </c>
      <c r="T3" s="37">
        <f>IF(S3="","",IF(TYPE(R3)=2,S3,S3/(O3)))</f>
        <v>14.012041598248494</v>
      </c>
    </row>
    <row r="4" spans="1:20" ht="15.75">
      <c r="A4" s="46">
        <v>1</v>
      </c>
      <c r="B4" s="60">
        <v>2</v>
      </c>
      <c r="C4" s="65" t="s">
        <v>177</v>
      </c>
      <c r="D4" s="65" t="s">
        <v>178</v>
      </c>
      <c r="E4" s="65">
        <v>114993</v>
      </c>
      <c r="F4" s="66" t="s">
        <v>17</v>
      </c>
      <c r="G4" s="38"/>
      <c r="H4" s="26"/>
      <c r="I4" s="26"/>
      <c r="J4" s="26" t="e">
        <f aca="true" t="shared" si="0" ref="J4:J12">IF(OR(F4="",K4="nl"),"",IF(L4&lt;70,"L4",IF(L4&lt;80,"L3",IF(L4&lt;90,"L2",IF(L4&lt;100,"L1",IF(L4&gt;130,"H3",IF(L4&gt;120,"H2",IF(L4&gt;110,"H1",""))))))))</f>
        <v>#DIV/0!</v>
      </c>
      <c r="K4" s="26">
        <f>IF(F4="","",INDEX(SCHRS!$A$1:J$22,MATCH(F4,SCHRS!$B$1:$B$22,0),3))</f>
        <v>0</v>
      </c>
      <c r="L4" s="35" t="e">
        <f aca="true" t="shared" si="1" ref="L4:L12">IF(F4="","",IF(K4="nl",100,100*G4/K4))</f>
        <v>#DIV/0!</v>
      </c>
      <c r="M4" s="36">
        <f>IF(F4="","",INDEX(SCHRS!$A$1:$J$22,MATCH(F4,SCHRS!$B$1:$B$22,0),$D$1+5))</f>
        <v>1.218</v>
      </c>
      <c r="N4" s="36">
        <v>1</v>
      </c>
      <c r="O4" s="36">
        <f aca="true" t="shared" si="2" ref="O4:O12">IF(F4="","",M4*N4)</f>
        <v>1.218</v>
      </c>
      <c r="P4" s="67">
        <v>0</v>
      </c>
      <c r="Q4" s="68">
        <v>21</v>
      </c>
      <c r="R4" s="69">
        <v>23</v>
      </c>
      <c r="S4" s="37">
        <f aca="true" t="shared" si="3" ref="S4:S12">IF(R4="","",IF(TYPE(R4)=2,R4,(P4*60+Q4+(R4/60))))</f>
        <v>21.383333333333333</v>
      </c>
      <c r="T4" s="37">
        <f aca="true" t="shared" si="4" ref="T4:T12">IF(S4="","",IF(TYPE(R4)=2,S4,S4/(O4)))</f>
        <v>17.556102900930487</v>
      </c>
    </row>
    <row r="5" spans="1:20" ht="15.75">
      <c r="A5" s="46">
        <v>9</v>
      </c>
      <c r="B5" s="60">
        <v>3</v>
      </c>
      <c r="C5" s="65" t="s">
        <v>193</v>
      </c>
      <c r="D5" s="65" t="s">
        <v>194</v>
      </c>
      <c r="E5" s="65">
        <v>115218</v>
      </c>
      <c r="F5" s="66" t="s">
        <v>17</v>
      </c>
      <c r="G5" s="38"/>
      <c r="H5" s="26"/>
      <c r="I5" s="26"/>
      <c r="J5" s="26" t="e">
        <f t="shared" si="0"/>
        <v>#DIV/0!</v>
      </c>
      <c r="K5" s="26">
        <f>IF(F5="","",INDEX(SCHRS!$A$1:J$22,MATCH(F5,SCHRS!$B$1:$B$22,0),3))</f>
        <v>0</v>
      </c>
      <c r="L5" s="35" t="e">
        <f t="shared" si="1"/>
        <v>#DIV/0!</v>
      </c>
      <c r="M5" s="36">
        <f>IF(F5="","",INDEX(SCHRS!$A$1:$J$22,MATCH(F5,SCHRS!$B$1:$B$22,0),$D$1+5))</f>
        <v>1.218</v>
      </c>
      <c r="N5" s="36">
        <v>1</v>
      </c>
      <c r="O5" s="36">
        <f t="shared" si="2"/>
        <v>1.218</v>
      </c>
      <c r="P5" s="67">
        <v>0</v>
      </c>
      <c r="Q5" s="68">
        <v>22</v>
      </c>
      <c r="R5" s="69">
        <v>28</v>
      </c>
      <c r="S5" s="37">
        <f t="shared" si="3"/>
        <v>22.466666666666665</v>
      </c>
      <c r="T5" s="37">
        <f t="shared" si="4"/>
        <v>18.445539135194306</v>
      </c>
    </row>
    <row r="6" spans="1:20" ht="15.75">
      <c r="A6" s="46">
        <v>3</v>
      </c>
      <c r="B6" s="60">
        <v>4</v>
      </c>
      <c r="C6" s="65" t="s">
        <v>181</v>
      </c>
      <c r="D6" s="66"/>
      <c r="E6" s="65">
        <v>374</v>
      </c>
      <c r="F6" s="65" t="s">
        <v>11</v>
      </c>
      <c r="G6" s="38"/>
      <c r="H6" s="26"/>
      <c r="I6" s="26"/>
      <c r="J6" s="26" t="e">
        <f t="shared" si="0"/>
        <v>#DIV/0!</v>
      </c>
      <c r="K6" s="26">
        <f>IF(F6="","",INDEX(SCHRS!$A$1:J$22,MATCH(F6,SCHRS!$B$1:$B$22,0),3))</f>
        <v>0</v>
      </c>
      <c r="L6" s="35" t="e">
        <f t="shared" si="1"/>
        <v>#DIV/0!</v>
      </c>
      <c r="M6" s="36">
        <f>IF(F6="","",INDEX(SCHRS!$A$1:$J$22,MATCH(F6,SCHRS!$B$1:$B$22,0),$D$1+5))</f>
        <v>1.026</v>
      </c>
      <c r="N6" s="36">
        <v>1</v>
      </c>
      <c r="O6" s="36">
        <f t="shared" si="2"/>
        <v>1.026</v>
      </c>
      <c r="P6" s="67">
        <v>0</v>
      </c>
      <c r="Q6" s="68">
        <v>19</v>
      </c>
      <c r="R6" s="69">
        <v>41</v>
      </c>
      <c r="S6" s="37">
        <f t="shared" si="3"/>
        <v>19.683333333333334</v>
      </c>
      <c r="T6" s="37">
        <f t="shared" si="4"/>
        <v>19.184535412605587</v>
      </c>
    </row>
    <row r="7" spans="1:20" ht="15.75">
      <c r="A7" s="46">
        <v>2</v>
      </c>
      <c r="B7" s="60">
        <v>5</v>
      </c>
      <c r="C7" s="65" t="s">
        <v>179</v>
      </c>
      <c r="D7" s="65" t="s">
        <v>180</v>
      </c>
      <c r="E7" s="65">
        <v>6</v>
      </c>
      <c r="F7" s="66" t="s">
        <v>17</v>
      </c>
      <c r="G7" s="38"/>
      <c r="H7" s="26"/>
      <c r="I7" s="26"/>
      <c r="J7" s="26" t="e">
        <f t="shared" si="0"/>
        <v>#DIV/0!</v>
      </c>
      <c r="K7" s="26">
        <f>IF(F7="","",INDEX(SCHRS!$A$1:J$22,MATCH(F7,SCHRS!$B$1:$B$22,0),3))</f>
        <v>0</v>
      </c>
      <c r="L7" s="35" t="e">
        <f t="shared" si="1"/>
        <v>#DIV/0!</v>
      </c>
      <c r="M7" s="36">
        <f>IF(F7="","",INDEX(SCHRS!$A$1:$J$22,MATCH(F7,SCHRS!$B$1:$B$22,0),$D$1+5))</f>
        <v>1.218</v>
      </c>
      <c r="N7" s="36">
        <v>1</v>
      </c>
      <c r="O7" s="36">
        <f t="shared" si="2"/>
        <v>1.218</v>
      </c>
      <c r="P7" s="67">
        <v>0</v>
      </c>
      <c r="Q7" s="68">
        <v>23</v>
      </c>
      <c r="R7" s="69">
        <v>44</v>
      </c>
      <c r="S7" s="37">
        <f t="shared" si="3"/>
        <v>23.733333333333334</v>
      </c>
      <c r="T7" s="37">
        <f t="shared" si="4"/>
        <v>19.485495347564314</v>
      </c>
    </row>
    <row r="8" spans="1:20" ht="15.75">
      <c r="A8" s="46">
        <v>10</v>
      </c>
      <c r="B8" s="60">
        <v>6</v>
      </c>
      <c r="C8" s="65" t="s">
        <v>195</v>
      </c>
      <c r="D8" s="66"/>
      <c r="E8" s="65">
        <v>6954</v>
      </c>
      <c r="F8" s="65" t="s">
        <v>18</v>
      </c>
      <c r="G8" s="38"/>
      <c r="H8" s="26"/>
      <c r="I8" s="26"/>
      <c r="J8" s="26" t="e">
        <f t="shared" si="0"/>
        <v>#DIV/0!</v>
      </c>
      <c r="K8" s="26">
        <f>IF(F8="","",INDEX(SCHRS!$A$1:J$22,MATCH(F8,SCHRS!$B$1:$B$22,0),3))</f>
        <v>0</v>
      </c>
      <c r="L8" s="35" t="e">
        <f t="shared" si="1"/>
        <v>#DIV/0!</v>
      </c>
      <c r="M8" s="36">
        <f>IF(F8="","",INDEX(SCHRS!$A$1:$J$22,MATCH(F8,SCHRS!$B$1:$B$22,0),$D$1+5))</f>
        <v>1.219</v>
      </c>
      <c r="N8" s="36">
        <v>1</v>
      </c>
      <c r="O8" s="36">
        <f t="shared" si="2"/>
        <v>1.219</v>
      </c>
      <c r="P8" s="67">
        <v>0</v>
      </c>
      <c r="Q8" s="68">
        <v>24</v>
      </c>
      <c r="R8" s="69">
        <v>32</v>
      </c>
      <c r="S8" s="37">
        <f t="shared" si="3"/>
        <v>24.533333333333335</v>
      </c>
      <c r="T8" s="37">
        <f t="shared" si="4"/>
        <v>20.12578616352201</v>
      </c>
    </row>
    <row r="9" spans="1:20" ht="15.75">
      <c r="A9" s="46">
        <v>6</v>
      </c>
      <c r="B9" s="60">
        <v>7</v>
      </c>
      <c r="C9" s="65" t="s">
        <v>186</v>
      </c>
      <c r="D9" s="66"/>
      <c r="E9" s="65" t="s">
        <v>187</v>
      </c>
      <c r="F9" s="65" t="s">
        <v>188</v>
      </c>
      <c r="G9" s="38"/>
      <c r="H9" s="26"/>
      <c r="I9" s="26"/>
      <c r="J9" s="26" t="e">
        <f t="shared" si="0"/>
        <v>#DIV/0!</v>
      </c>
      <c r="K9" s="26">
        <f>IF(F9="","",INDEX(SCHRS!$A$1:J$22,MATCH(F9,SCHRS!$B$1:$B$22,0),3))</f>
        <v>0</v>
      </c>
      <c r="L9" s="35" t="e">
        <f t="shared" si="1"/>
        <v>#DIV/0!</v>
      </c>
      <c r="M9" s="36">
        <f>IF(F9="","",INDEX(SCHRS!$A$1:$J$22,MATCH(F9,SCHRS!$B$1:$B$22,0),$D$1+5))</f>
        <v>1.521</v>
      </c>
      <c r="N9" s="36">
        <v>1</v>
      </c>
      <c r="O9" s="36">
        <f t="shared" si="2"/>
        <v>1.521</v>
      </c>
      <c r="P9" s="67">
        <v>0</v>
      </c>
      <c r="Q9" s="68">
        <v>31</v>
      </c>
      <c r="R9" s="69">
        <v>26</v>
      </c>
      <c r="S9" s="37">
        <f t="shared" si="3"/>
        <v>31.433333333333334</v>
      </c>
      <c r="T9" s="37">
        <f t="shared" si="4"/>
        <v>20.666228358536053</v>
      </c>
    </row>
    <row r="10" spans="1:20" ht="15.75">
      <c r="A10" s="46">
        <v>11</v>
      </c>
      <c r="B10" s="60">
        <v>8</v>
      </c>
      <c r="C10" s="65" t="s">
        <v>196</v>
      </c>
      <c r="D10" s="66"/>
      <c r="E10" s="65">
        <v>125</v>
      </c>
      <c r="F10" s="65" t="s">
        <v>167</v>
      </c>
      <c r="G10" s="38"/>
      <c r="H10" s="26"/>
      <c r="I10" s="26"/>
      <c r="J10" s="26" t="e">
        <f t="shared" si="0"/>
        <v>#DIV/0!</v>
      </c>
      <c r="K10" s="26">
        <f>IF(F10="","",INDEX(SCHRS!$A$1:J$22,MATCH(F10,SCHRS!$B$1:$B$22,0),3))</f>
        <v>0</v>
      </c>
      <c r="L10" s="35" t="e">
        <f t="shared" si="1"/>
        <v>#DIV/0!</v>
      </c>
      <c r="M10" s="36">
        <f>IF(F10="","",INDEX(SCHRS!$A$1:$J$22,MATCH(F10,SCHRS!$B$1:$B$22,0),$D$1+5))</f>
        <v>1.077</v>
      </c>
      <c r="N10" s="36">
        <v>1</v>
      </c>
      <c r="O10" s="36">
        <f t="shared" si="2"/>
        <v>1.077</v>
      </c>
      <c r="P10" s="67">
        <v>0</v>
      </c>
      <c r="Q10" s="68">
        <v>23</v>
      </c>
      <c r="R10" s="69">
        <v>17</v>
      </c>
      <c r="S10" s="37">
        <f t="shared" si="3"/>
        <v>23.283333333333335</v>
      </c>
      <c r="T10" s="37">
        <f t="shared" si="4"/>
        <v>21.618693902816467</v>
      </c>
    </row>
    <row r="11" spans="1:20" ht="15.75">
      <c r="A11" s="46">
        <v>5</v>
      </c>
      <c r="B11" s="60">
        <v>13</v>
      </c>
      <c r="C11" s="71" t="s">
        <v>184</v>
      </c>
      <c r="D11" s="71" t="s">
        <v>185</v>
      </c>
      <c r="E11" s="71">
        <v>115341</v>
      </c>
      <c r="F11" s="72" t="s">
        <v>17</v>
      </c>
      <c r="G11" s="38"/>
      <c r="H11" s="26"/>
      <c r="I11" s="26"/>
      <c r="J11" s="26" t="e">
        <f t="shared" si="0"/>
        <v>#DIV/0!</v>
      </c>
      <c r="K11" s="26">
        <f>IF(F11="","",INDEX(SCHRS!$A$1:J$22,MATCH(F11,SCHRS!$B$1:$B$22,0),3))</f>
        <v>0</v>
      </c>
      <c r="L11" s="35" t="e">
        <f t="shared" si="1"/>
        <v>#DIV/0!</v>
      </c>
      <c r="M11" s="36">
        <f>IF(F11="","",INDEX(SCHRS!$A$1:$J$22,MATCH(F11,SCHRS!$B$1:$B$22,0),$D$1+5))</f>
        <v>1.218</v>
      </c>
      <c r="N11" s="36">
        <v>1</v>
      </c>
      <c r="O11" s="36">
        <f t="shared" si="2"/>
        <v>1.218</v>
      </c>
      <c r="P11" s="74"/>
      <c r="Q11" s="75"/>
      <c r="R11" s="76" t="s">
        <v>199</v>
      </c>
      <c r="S11" s="37" t="str">
        <f t="shared" si="3"/>
        <v>dnf</v>
      </c>
      <c r="T11" s="37" t="str">
        <f t="shared" si="4"/>
        <v>dnf</v>
      </c>
    </row>
    <row r="12" spans="1:20" ht="15.75">
      <c r="A12" s="46">
        <v>7</v>
      </c>
      <c r="B12" s="60">
        <v>13</v>
      </c>
      <c r="C12" s="71" t="s">
        <v>189</v>
      </c>
      <c r="D12" s="72"/>
      <c r="E12" s="71">
        <v>117</v>
      </c>
      <c r="F12" s="71" t="s">
        <v>190</v>
      </c>
      <c r="G12" s="38"/>
      <c r="H12" s="26"/>
      <c r="I12" s="26"/>
      <c r="J12" s="26" t="e">
        <f t="shared" si="0"/>
        <v>#DIV/0!</v>
      </c>
      <c r="K12" s="26">
        <f>IF(F12="","",INDEX(SCHRS!$A$1:J$22,MATCH(F12,SCHRS!$B$1:$B$22,0),3))</f>
        <v>0</v>
      </c>
      <c r="L12" s="35" t="e">
        <f t="shared" si="1"/>
        <v>#DIV/0!</v>
      </c>
      <c r="M12" s="36">
        <f>IF(F12="","",INDEX(SCHRS!$A$1:$J$22,MATCH(F12,SCHRS!$B$1:$B$22,0),$D$1+5))</f>
        <v>1.066</v>
      </c>
      <c r="N12" s="36">
        <v>1</v>
      </c>
      <c r="O12" s="36">
        <f t="shared" si="2"/>
        <v>1.066</v>
      </c>
      <c r="P12" s="74"/>
      <c r="Q12" s="75"/>
      <c r="R12" s="76" t="s">
        <v>199</v>
      </c>
      <c r="S12" s="37" t="str">
        <f t="shared" si="3"/>
        <v>dnf</v>
      </c>
      <c r="T12" s="37" t="str">
        <f t="shared" si="4"/>
        <v>dnf</v>
      </c>
    </row>
    <row r="13" spans="1:20" ht="15.75">
      <c r="A13" s="46">
        <v>8</v>
      </c>
      <c r="B13" s="60">
        <v>13</v>
      </c>
      <c r="C13" s="71" t="s">
        <v>191</v>
      </c>
      <c r="D13" s="73" t="s">
        <v>192</v>
      </c>
      <c r="E13" s="71">
        <v>90152</v>
      </c>
      <c r="F13" s="72" t="s">
        <v>17</v>
      </c>
      <c r="G13" s="38"/>
      <c r="H13" s="26"/>
      <c r="I13" s="26"/>
      <c r="J13" s="26" t="e">
        <f>IF(OR(F13="",K13="nl"),"",IF(L13&lt;70,"L4",IF(L13&lt;80,"L3",IF(L13&lt;90,"L2",IF(L13&lt;100,"L1",IF(L13&gt;130,"H3",IF(L13&gt;120,"H2",IF(L13&gt;110,"H1",""))))))))</f>
        <v>#DIV/0!</v>
      </c>
      <c r="K13" s="26">
        <f>IF(F13="","",INDEX(SCHRS!$A$1:J$22,MATCH(F13,SCHRS!$B$1:$B$22,0),3))</f>
        <v>0</v>
      </c>
      <c r="L13" s="35" t="e">
        <f>IF(F13="","",IF(K13="nl",100,100*G13/K13))</f>
        <v>#DIV/0!</v>
      </c>
      <c r="M13" s="36">
        <f>IF(F13="","",INDEX(SCHRS!$A$1:$J$22,MATCH(F13,SCHRS!$B$1:$B$22,0),$D$1+5))</f>
        <v>1.218</v>
      </c>
      <c r="N13" s="36">
        <v>1</v>
      </c>
      <c r="O13" s="36">
        <f>IF(F13="","",M13*N13)</f>
        <v>1.218</v>
      </c>
      <c r="P13" s="74"/>
      <c r="Q13" s="75"/>
      <c r="R13" s="76" t="s">
        <v>199</v>
      </c>
      <c r="S13" s="37" t="str">
        <f>IF(R13="","",IF(TYPE(R13)=2,R13,(P13*60+Q13+(R13/60))))</f>
        <v>dnf</v>
      </c>
      <c r="T13" s="37" t="str">
        <f>IF(S13="","",IF(TYPE(R13)=2,S13,S13/(O13)))</f>
        <v>dnf</v>
      </c>
    </row>
    <row r="14" spans="1:20" ht="15.75">
      <c r="A14" s="46">
        <v>12</v>
      </c>
      <c r="B14" s="60">
        <v>13</v>
      </c>
      <c r="C14" s="71" t="s">
        <v>197</v>
      </c>
      <c r="D14" s="72"/>
      <c r="E14" s="71" t="s">
        <v>198</v>
      </c>
      <c r="F14" s="71" t="s">
        <v>188</v>
      </c>
      <c r="G14" s="38"/>
      <c r="H14" s="26"/>
      <c r="I14" s="26"/>
      <c r="J14" s="26" t="e">
        <f>IF(OR(F14="",K14="nl"),"",IF(L14&lt;70,"L4",IF(L14&lt;80,"L3",IF(L14&lt;90,"L2",IF(L14&lt;100,"L1",IF(L14&gt;130,"H3",IF(L14&gt;120,"H2",IF(L14&gt;110,"H1",""))))))))</f>
        <v>#DIV/0!</v>
      </c>
      <c r="K14" s="26">
        <f>IF(F14="","",INDEX(SCHRS!$A$1:J$22,MATCH(F14,SCHRS!$B$1:$B$22,0),3))</f>
        <v>0</v>
      </c>
      <c r="L14" s="35" t="e">
        <f>IF(F14="","",IF(K14="nl",100,100*G14/K14))</f>
        <v>#DIV/0!</v>
      </c>
      <c r="M14" s="36">
        <f>IF(F14="","",INDEX(SCHRS!$A$1:$J$22,MATCH(F14,SCHRS!$B$1:$B$22,0),$D$1+5))</f>
        <v>1.521</v>
      </c>
      <c r="N14" s="36">
        <v>1</v>
      </c>
      <c r="O14" s="36">
        <f>IF(F14="","",M14*N14)</f>
        <v>1.521</v>
      </c>
      <c r="P14" s="74"/>
      <c r="Q14" s="75"/>
      <c r="R14" s="76" t="s">
        <v>199</v>
      </c>
      <c r="S14" s="37" t="str">
        <f>IF(R14="","",IF(TYPE(R14)=2,R14,(P14*60+Q14+(R14/60))))</f>
        <v>dnf</v>
      </c>
      <c r="T14" s="37" t="str">
        <f>IF(S14="","",IF(TYPE(R14)=2,S14,S14/(O14)))</f>
        <v>dnf</v>
      </c>
    </row>
    <row r="15" ht="15">
      <c r="B15" s="40"/>
    </row>
    <row r="16" ht="15">
      <c r="B16" s="40"/>
    </row>
    <row r="17" ht="15">
      <c r="B17" s="40"/>
    </row>
    <row r="18" ht="15">
      <c r="B18" s="40"/>
    </row>
    <row r="19" ht="15">
      <c r="B19" s="40"/>
    </row>
    <row r="20" ht="15">
      <c r="B20" s="40"/>
    </row>
    <row r="21" ht="15">
      <c r="B21" s="40"/>
    </row>
    <row r="22" ht="15">
      <c r="B22" s="40"/>
    </row>
    <row r="23" ht="15">
      <c r="B23" s="40"/>
    </row>
    <row r="24" ht="15">
      <c r="B24" s="40"/>
    </row>
    <row r="25" ht="15">
      <c r="B25" s="40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27"/>
  <sheetViews>
    <sheetView workbookViewId="0" topLeftCell="A1">
      <selection activeCell="B14" sqref="B14"/>
    </sheetView>
  </sheetViews>
  <sheetFormatPr defaultColWidth="9.140625" defaultRowHeight="12.75"/>
  <cols>
    <col min="1" max="1" width="7.421875" style="21" bestFit="1" customWidth="1"/>
    <col min="2" max="2" width="6.140625" style="21" bestFit="1" customWidth="1"/>
    <col min="3" max="3" width="17.140625" style="21" bestFit="1" customWidth="1"/>
    <col min="4" max="4" width="19.140625" style="21" customWidth="1"/>
    <col min="5" max="5" width="9.00390625" style="21" bestFit="1" customWidth="1"/>
    <col min="6" max="6" width="8.421875" style="21" bestFit="1" customWidth="1"/>
    <col min="7" max="10" width="7.140625" style="21" bestFit="1" customWidth="1"/>
    <col min="11" max="11" width="6.7109375" style="21" bestFit="1" customWidth="1"/>
    <col min="12" max="12" width="5.57421875" style="23" bestFit="1" customWidth="1"/>
    <col min="13" max="13" width="4.57421875" style="23" bestFit="1" customWidth="1"/>
    <col min="14" max="16384" width="8.7109375" style="21" customWidth="1"/>
  </cols>
  <sheetData>
    <row r="1" spans="1:13" ht="12.75">
      <c r="A1" s="8" t="s">
        <v>126</v>
      </c>
      <c r="B1" s="64" t="s">
        <v>92</v>
      </c>
      <c r="C1" s="64"/>
      <c r="D1" s="64"/>
      <c r="E1" s="64"/>
      <c r="F1" s="64"/>
      <c r="G1" s="64"/>
      <c r="H1" s="64"/>
      <c r="I1" s="64"/>
      <c r="J1" s="64"/>
      <c r="K1" s="64" t="s">
        <v>128</v>
      </c>
      <c r="L1" s="64"/>
      <c r="M1" s="64"/>
    </row>
    <row r="2" spans="1:13" ht="12.75">
      <c r="A2" s="8" t="s">
        <v>72</v>
      </c>
      <c r="B2" s="8" t="s">
        <v>93</v>
      </c>
      <c r="C2" s="8" t="s">
        <v>73</v>
      </c>
      <c r="D2" s="8" t="s">
        <v>74</v>
      </c>
      <c r="E2" s="8" t="s">
        <v>75</v>
      </c>
      <c r="F2" s="9" t="s">
        <v>5</v>
      </c>
      <c r="G2" s="9" t="s">
        <v>94</v>
      </c>
      <c r="H2" s="9" t="s">
        <v>95</v>
      </c>
      <c r="I2" s="9" t="s">
        <v>96</v>
      </c>
      <c r="J2" s="9" t="s">
        <v>97</v>
      </c>
      <c r="K2" s="9" t="s">
        <v>98</v>
      </c>
      <c r="L2" s="13" t="s">
        <v>99</v>
      </c>
      <c r="M2" s="13" t="s">
        <v>100</v>
      </c>
    </row>
    <row r="3" spans="1:13" ht="15.75">
      <c r="A3" s="46">
        <v>4</v>
      </c>
      <c r="B3" s="60">
        <v>1</v>
      </c>
      <c r="C3" s="65" t="s">
        <v>182</v>
      </c>
      <c r="D3" s="65" t="s">
        <v>183</v>
      </c>
      <c r="E3" s="65">
        <v>114936</v>
      </c>
      <c r="F3" s="66" t="s">
        <v>17</v>
      </c>
      <c r="G3" s="60">
        <v>1</v>
      </c>
      <c r="H3" s="60">
        <v>1</v>
      </c>
      <c r="I3" s="60">
        <v>1</v>
      </c>
      <c r="J3" s="60">
        <v>1</v>
      </c>
      <c r="K3" s="10">
        <f aca="true" t="shared" si="0" ref="K3:K14">MAX(G3:J3)</f>
        <v>1</v>
      </c>
      <c r="L3" s="12">
        <f aca="true" t="shared" si="1" ref="L3:L14">SUM(G3:J3)</f>
        <v>4</v>
      </c>
      <c r="M3" s="12">
        <f aca="true" t="shared" si="2" ref="M3:M14">L3-K3</f>
        <v>3</v>
      </c>
    </row>
    <row r="4" spans="1:13" ht="15.75">
      <c r="A4" s="46">
        <v>5</v>
      </c>
      <c r="B4" s="60">
        <v>2</v>
      </c>
      <c r="C4" s="65" t="s">
        <v>184</v>
      </c>
      <c r="D4" s="65" t="s">
        <v>185</v>
      </c>
      <c r="E4" s="65">
        <v>115341</v>
      </c>
      <c r="F4" s="66" t="s">
        <v>17</v>
      </c>
      <c r="G4" s="60">
        <v>13</v>
      </c>
      <c r="H4" s="60">
        <v>3</v>
      </c>
      <c r="I4" s="60">
        <v>2</v>
      </c>
      <c r="J4" s="60">
        <v>2</v>
      </c>
      <c r="K4" s="10">
        <f t="shared" si="0"/>
        <v>13</v>
      </c>
      <c r="L4" s="12">
        <f t="shared" si="1"/>
        <v>20</v>
      </c>
      <c r="M4" s="12">
        <f t="shared" si="2"/>
        <v>7</v>
      </c>
    </row>
    <row r="5" spans="1:13" ht="15.75">
      <c r="A5" s="46">
        <v>1</v>
      </c>
      <c r="B5" s="60">
        <v>3</v>
      </c>
      <c r="C5" s="65" t="s">
        <v>177</v>
      </c>
      <c r="D5" s="65" t="s">
        <v>178</v>
      </c>
      <c r="E5" s="65">
        <v>114993</v>
      </c>
      <c r="F5" s="66" t="s">
        <v>17</v>
      </c>
      <c r="G5" s="60">
        <v>2</v>
      </c>
      <c r="H5" s="60">
        <v>2.1</v>
      </c>
      <c r="I5" s="60">
        <v>3</v>
      </c>
      <c r="J5" s="60">
        <v>3</v>
      </c>
      <c r="K5" s="10">
        <f>MAX(G5:J5)</f>
        <v>3</v>
      </c>
      <c r="L5" s="12">
        <f>SUM(G5:J5)</f>
        <v>10.1</v>
      </c>
      <c r="M5" s="12">
        <f>L5-K5</f>
        <v>7.1</v>
      </c>
    </row>
    <row r="6" spans="1:13" ht="15.75">
      <c r="A6" s="46">
        <v>3</v>
      </c>
      <c r="B6" s="60">
        <v>4</v>
      </c>
      <c r="C6" s="65" t="s">
        <v>181</v>
      </c>
      <c r="D6" s="66"/>
      <c r="E6" s="65">
        <v>374</v>
      </c>
      <c r="F6" s="65" t="s">
        <v>11</v>
      </c>
      <c r="G6" s="60">
        <v>4</v>
      </c>
      <c r="H6" s="60">
        <v>4</v>
      </c>
      <c r="I6" s="60">
        <v>5</v>
      </c>
      <c r="J6" s="60">
        <v>6</v>
      </c>
      <c r="K6" s="10">
        <f>MAX(G6:J6)</f>
        <v>6</v>
      </c>
      <c r="L6" s="12">
        <f>SUM(G6:J6)</f>
        <v>19</v>
      </c>
      <c r="M6" s="12">
        <f>L6-K6</f>
        <v>13</v>
      </c>
    </row>
    <row r="7" spans="1:13" ht="15.75">
      <c r="A7" s="46">
        <v>10</v>
      </c>
      <c r="B7" s="60">
        <v>5</v>
      </c>
      <c r="C7" s="65" t="s">
        <v>195</v>
      </c>
      <c r="D7" s="66"/>
      <c r="E7" s="65">
        <v>6954</v>
      </c>
      <c r="F7" s="65" t="s">
        <v>18</v>
      </c>
      <c r="G7" s="60">
        <v>6</v>
      </c>
      <c r="H7" s="60">
        <v>6</v>
      </c>
      <c r="I7" s="60">
        <v>6</v>
      </c>
      <c r="J7" s="60">
        <v>4</v>
      </c>
      <c r="K7" s="10">
        <f t="shared" si="0"/>
        <v>6</v>
      </c>
      <c r="L7" s="12">
        <f t="shared" si="1"/>
        <v>22</v>
      </c>
      <c r="M7" s="12">
        <f t="shared" si="2"/>
        <v>16</v>
      </c>
    </row>
    <row r="8" spans="1:13" ht="15.75">
      <c r="A8" s="46">
        <v>2</v>
      </c>
      <c r="B8" s="60">
        <v>6</v>
      </c>
      <c r="C8" s="65" t="s">
        <v>179</v>
      </c>
      <c r="D8" s="65" t="s">
        <v>180</v>
      </c>
      <c r="E8" s="65">
        <v>6</v>
      </c>
      <c r="F8" s="66" t="s">
        <v>17</v>
      </c>
      <c r="G8" s="60">
        <v>5</v>
      </c>
      <c r="H8" s="60">
        <v>8</v>
      </c>
      <c r="I8" s="60">
        <v>7</v>
      </c>
      <c r="J8" s="60">
        <v>5</v>
      </c>
      <c r="K8" s="10">
        <f>MAX(G8:J8)</f>
        <v>8</v>
      </c>
      <c r="L8" s="12">
        <f>SUM(G8:J8)</f>
        <v>25</v>
      </c>
      <c r="M8" s="12">
        <f>L8-K8</f>
        <v>17</v>
      </c>
    </row>
    <row r="9" spans="1:13" ht="15.75">
      <c r="A9" s="46">
        <v>9</v>
      </c>
      <c r="B9" s="60">
        <v>7</v>
      </c>
      <c r="C9" s="65" t="s">
        <v>193</v>
      </c>
      <c r="D9" s="65" t="s">
        <v>194</v>
      </c>
      <c r="E9" s="65">
        <v>115218</v>
      </c>
      <c r="F9" s="66" t="s">
        <v>17</v>
      </c>
      <c r="G9" s="60">
        <v>3</v>
      </c>
      <c r="H9" s="60">
        <v>5</v>
      </c>
      <c r="I9" s="60">
        <v>13</v>
      </c>
      <c r="J9" s="60">
        <v>13</v>
      </c>
      <c r="K9" s="10">
        <f t="shared" si="0"/>
        <v>13</v>
      </c>
      <c r="L9" s="12">
        <f t="shared" si="1"/>
        <v>34</v>
      </c>
      <c r="M9" s="12">
        <f t="shared" si="2"/>
        <v>21</v>
      </c>
    </row>
    <row r="10" spans="1:13" ht="15.75">
      <c r="A10" s="46">
        <v>12</v>
      </c>
      <c r="B10" s="60">
        <v>8</v>
      </c>
      <c r="C10" s="65" t="s">
        <v>197</v>
      </c>
      <c r="D10" s="66"/>
      <c r="E10" s="65" t="s">
        <v>198</v>
      </c>
      <c r="F10" s="65" t="s">
        <v>188</v>
      </c>
      <c r="G10" s="60">
        <v>13</v>
      </c>
      <c r="H10" s="60">
        <v>7</v>
      </c>
      <c r="I10" s="60">
        <v>4</v>
      </c>
      <c r="J10" s="60">
        <v>13</v>
      </c>
      <c r="K10" s="10">
        <f t="shared" si="0"/>
        <v>13</v>
      </c>
      <c r="L10" s="12">
        <f t="shared" si="1"/>
        <v>37</v>
      </c>
      <c r="M10" s="12">
        <f t="shared" si="2"/>
        <v>24</v>
      </c>
    </row>
    <row r="11" spans="1:13" ht="15.75">
      <c r="A11" s="46">
        <v>6</v>
      </c>
      <c r="B11" s="60">
        <v>9</v>
      </c>
      <c r="C11" s="65" t="s">
        <v>186</v>
      </c>
      <c r="D11" s="66"/>
      <c r="E11" s="65" t="s">
        <v>187</v>
      </c>
      <c r="F11" s="65" t="s">
        <v>188</v>
      </c>
      <c r="G11" s="60">
        <v>7</v>
      </c>
      <c r="H11" s="60">
        <v>9</v>
      </c>
      <c r="I11" s="60">
        <v>8.1</v>
      </c>
      <c r="J11" s="60">
        <v>13</v>
      </c>
      <c r="K11" s="10">
        <f>MAX(G11:J11)</f>
        <v>13</v>
      </c>
      <c r="L11" s="12">
        <f>SUM(G11:J11)</f>
        <v>37.1</v>
      </c>
      <c r="M11" s="12">
        <f>L11-K11</f>
        <v>24.1</v>
      </c>
    </row>
    <row r="12" spans="1:13" ht="15.75">
      <c r="A12" s="46">
        <v>7</v>
      </c>
      <c r="B12" s="60">
        <v>10</v>
      </c>
      <c r="C12" s="65" t="s">
        <v>189</v>
      </c>
      <c r="D12" s="66"/>
      <c r="E12" s="65">
        <v>117</v>
      </c>
      <c r="F12" s="65" t="s">
        <v>190</v>
      </c>
      <c r="G12" s="60">
        <v>13</v>
      </c>
      <c r="H12" s="60">
        <v>10</v>
      </c>
      <c r="I12" s="60">
        <v>9</v>
      </c>
      <c r="J12" s="60">
        <v>7</v>
      </c>
      <c r="K12" s="10">
        <f t="shared" si="0"/>
        <v>13</v>
      </c>
      <c r="L12" s="12">
        <f t="shared" si="1"/>
        <v>39</v>
      </c>
      <c r="M12" s="12">
        <f t="shared" si="2"/>
        <v>26</v>
      </c>
    </row>
    <row r="13" spans="1:13" ht="15.75">
      <c r="A13" s="46">
        <v>11</v>
      </c>
      <c r="B13" s="60">
        <v>11</v>
      </c>
      <c r="C13" s="65" t="s">
        <v>196</v>
      </c>
      <c r="D13" s="66"/>
      <c r="E13" s="65">
        <v>125</v>
      </c>
      <c r="F13" s="65" t="s">
        <v>167</v>
      </c>
      <c r="G13" s="60">
        <v>8</v>
      </c>
      <c r="H13" s="60">
        <v>11</v>
      </c>
      <c r="I13" s="60">
        <v>10</v>
      </c>
      <c r="J13" s="60">
        <v>8</v>
      </c>
      <c r="K13" s="10">
        <f>MAX(G13:J13)</f>
        <v>11</v>
      </c>
      <c r="L13" s="12">
        <f>SUM(G13:J13)</f>
        <v>37</v>
      </c>
      <c r="M13" s="12">
        <f>L13-K13</f>
        <v>26</v>
      </c>
    </row>
    <row r="14" spans="1:13" ht="15.75">
      <c r="A14" s="46">
        <v>8</v>
      </c>
      <c r="B14" s="60">
        <v>12</v>
      </c>
      <c r="C14" s="65" t="s">
        <v>191</v>
      </c>
      <c r="D14" s="65" t="s">
        <v>192</v>
      </c>
      <c r="E14" s="65">
        <v>90152</v>
      </c>
      <c r="F14" s="66" t="s">
        <v>17</v>
      </c>
      <c r="G14" s="60">
        <v>13</v>
      </c>
      <c r="H14" s="60">
        <v>13</v>
      </c>
      <c r="I14" s="60">
        <v>13</v>
      </c>
      <c r="J14" s="60">
        <v>13</v>
      </c>
      <c r="K14" s="10">
        <f t="shared" si="0"/>
        <v>13</v>
      </c>
      <c r="L14" s="12">
        <f t="shared" si="1"/>
        <v>52</v>
      </c>
      <c r="M14" s="12">
        <f t="shared" si="2"/>
        <v>39</v>
      </c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F57"/>
  <sheetViews>
    <sheetView workbookViewId="0" topLeftCell="A1">
      <selection activeCell="D4" sqref="D4:D15"/>
    </sheetView>
  </sheetViews>
  <sheetFormatPr defaultColWidth="9.140625" defaultRowHeight="12.75"/>
  <cols>
    <col min="1" max="1" width="59.7109375" style="53" bestFit="1" customWidth="1"/>
    <col min="2" max="3" width="9.140625" style="53" customWidth="1"/>
    <col min="4" max="4" width="4.57421875" style="60" customWidth="1"/>
    <col min="5" max="5" width="9.140625" style="53" customWidth="1"/>
    <col min="6" max="6" width="5.7109375" style="53" customWidth="1"/>
    <col min="7" max="16384" width="9.140625" style="53" customWidth="1"/>
  </cols>
  <sheetData>
    <row r="1" ht="15.75">
      <c r="A1" s="61" t="s">
        <v>175</v>
      </c>
    </row>
    <row r="2" ht="15.75">
      <c r="A2" s="53" t="s">
        <v>176</v>
      </c>
    </row>
    <row r="4" spans="1:6" ht="15.75">
      <c r="A4" s="61" t="s">
        <v>117</v>
      </c>
      <c r="D4" s="60">
        <v>1</v>
      </c>
      <c r="F4" s="53">
        <v>1</v>
      </c>
    </row>
    <row r="5" spans="4:6" ht="15.75">
      <c r="D5" s="60">
        <v>2</v>
      </c>
      <c r="F5" s="53">
        <f aca="true" t="shared" si="0" ref="F5:F36">F4+1</f>
        <v>2</v>
      </c>
    </row>
    <row r="6" spans="1:6" ht="15.75">
      <c r="A6" s="53" t="s">
        <v>86</v>
      </c>
      <c r="D6" s="60">
        <v>3</v>
      </c>
      <c r="F6" s="53">
        <f t="shared" si="0"/>
        <v>3</v>
      </c>
    </row>
    <row r="7" spans="1:6" ht="15.75">
      <c r="A7" s="53" t="s">
        <v>114</v>
      </c>
      <c r="D7" s="60">
        <v>4</v>
      </c>
      <c r="F7" s="53">
        <f t="shared" si="0"/>
        <v>4</v>
      </c>
    </row>
    <row r="8" spans="4:6" ht="15.75">
      <c r="D8" s="60">
        <v>5</v>
      </c>
      <c r="F8" s="53">
        <f t="shared" si="0"/>
        <v>5</v>
      </c>
    </row>
    <row r="9" spans="4:6" ht="15.75">
      <c r="D9" s="60">
        <v>6</v>
      </c>
      <c r="F9" s="53">
        <f t="shared" si="0"/>
        <v>6</v>
      </c>
    </row>
    <row r="10" spans="4:6" ht="15.75">
      <c r="D10" s="60">
        <v>7</v>
      </c>
      <c r="F10" s="53">
        <f t="shared" si="0"/>
        <v>7</v>
      </c>
    </row>
    <row r="11" spans="1:6" ht="15.75">
      <c r="A11" s="61" t="s">
        <v>116</v>
      </c>
      <c r="D11" s="60">
        <v>8</v>
      </c>
      <c r="F11" s="53">
        <f t="shared" si="0"/>
        <v>8</v>
      </c>
    </row>
    <row r="12" spans="1:6" ht="15.75">
      <c r="A12" s="53" t="s">
        <v>115</v>
      </c>
      <c r="D12" s="60">
        <v>9</v>
      </c>
      <c r="F12" s="53">
        <f t="shared" si="0"/>
        <v>9</v>
      </c>
    </row>
    <row r="13" spans="1:6" ht="15.75">
      <c r="A13" s="53" t="s">
        <v>91</v>
      </c>
      <c r="D13" s="60">
        <v>10</v>
      </c>
      <c r="F13" s="53">
        <f t="shared" si="0"/>
        <v>10</v>
      </c>
    </row>
    <row r="14" spans="1:6" ht="15.75">
      <c r="A14" s="61"/>
      <c r="D14" s="60">
        <v>11</v>
      </c>
      <c r="F14" s="53">
        <f t="shared" si="0"/>
        <v>11</v>
      </c>
    </row>
    <row r="15" spans="1:6" ht="15.75">
      <c r="A15" s="53" t="s">
        <v>87</v>
      </c>
      <c r="D15" s="60">
        <v>12</v>
      </c>
      <c r="F15" s="53">
        <f t="shared" si="0"/>
        <v>12</v>
      </c>
    </row>
    <row r="16" spans="1:6" ht="15.75">
      <c r="A16" s="62" t="s">
        <v>88</v>
      </c>
      <c r="D16" s="60">
        <v>13</v>
      </c>
      <c r="F16" s="53">
        <f t="shared" si="0"/>
        <v>13</v>
      </c>
    </row>
    <row r="17" spans="1:6" ht="15.75">
      <c r="A17" s="53" t="s">
        <v>89</v>
      </c>
      <c r="D17" s="60">
        <v>14</v>
      </c>
      <c r="F17" s="53">
        <f t="shared" si="0"/>
        <v>14</v>
      </c>
    </row>
    <row r="18" spans="1:6" ht="15.75">
      <c r="A18" s="53" t="s">
        <v>90</v>
      </c>
      <c r="D18" s="60">
        <v>15</v>
      </c>
      <c r="F18" s="53">
        <f t="shared" si="0"/>
        <v>15</v>
      </c>
    </row>
    <row r="19" spans="1:6" ht="15.75">
      <c r="A19" s="53" t="s">
        <v>118</v>
      </c>
      <c r="D19" s="60">
        <v>16</v>
      </c>
      <c r="F19" s="53">
        <f t="shared" si="0"/>
        <v>16</v>
      </c>
    </row>
    <row r="20" spans="1:6" ht="15.75">
      <c r="A20" s="53" t="s">
        <v>119</v>
      </c>
      <c r="D20" s="60">
        <v>17</v>
      </c>
      <c r="F20" s="53">
        <f t="shared" si="0"/>
        <v>17</v>
      </c>
    </row>
    <row r="21" spans="4:6" ht="15.75">
      <c r="D21" s="60">
        <v>18</v>
      </c>
      <c r="F21" s="53">
        <f t="shared" si="0"/>
        <v>18</v>
      </c>
    </row>
    <row r="22" spans="4:6" ht="15.75">
      <c r="D22" s="60">
        <v>19</v>
      </c>
      <c r="F22" s="53">
        <f t="shared" si="0"/>
        <v>19</v>
      </c>
    </row>
    <row r="23" spans="1:6" ht="15.75">
      <c r="A23" s="61" t="s">
        <v>92</v>
      </c>
      <c r="D23" s="60">
        <v>20</v>
      </c>
      <c r="F23" s="53">
        <f t="shared" si="0"/>
        <v>20</v>
      </c>
    </row>
    <row r="24" spans="1:6" ht="15.75">
      <c r="A24" s="53" t="s">
        <v>120</v>
      </c>
      <c r="D24" s="60">
        <v>21</v>
      </c>
      <c r="F24" s="53">
        <f t="shared" si="0"/>
        <v>21</v>
      </c>
    </row>
    <row r="25" spans="1:6" ht="15.75">
      <c r="A25" s="53" t="s">
        <v>121</v>
      </c>
      <c r="D25" s="60">
        <v>22</v>
      </c>
      <c r="F25" s="53">
        <f t="shared" si="0"/>
        <v>22</v>
      </c>
    </row>
    <row r="26" spans="1:6" ht="15.75">
      <c r="A26" s="53" t="s">
        <v>129</v>
      </c>
      <c r="D26" s="60">
        <v>23</v>
      </c>
      <c r="F26" s="53">
        <f t="shared" si="0"/>
        <v>23</v>
      </c>
    </row>
    <row r="27" spans="1:6" ht="15.75">
      <c r="A27" s="53" t="s">
        <v>130</v>
      </c>
      <c r="D27" s="60">
        <v>24</v>
      </c>
      <c r="F27" s="53">
        <f t="shared" si="0"/>
        <v>24</v>
      </c>
    </row>
    <row r="28" spans="4:6" ht="15.75">
      <c r="D28" s="60">
        <v>25</v>
      </c>
      <c r="F28" s="53">
        <f t="shared" si="0"/>
        <v>25</v>
      </c>
    </row>
    <row r="29" spans="1:6" ht="15.75">
      <c r="A29" s="61" t="s">
        <v>113</v>
      </c>
      <c r="D29" s="60">
        <v>26</v>
      </c>
      <c r="F29" s="53">
        <f t="shared" si="0"/>
        <v>26</v>
      </c>
    </row>
    <row r="30" spans="1:6" ht="15.75">
      <c r="A30" s="53" t="s">
        <v>103</v>
      </c>
      <c r="D30" s="60">
        <v>27</v>
      </c>
      <c r="F30" s="53">
        <f t="shared" si="0"/>
        <v>27</v>
      </c>
    </row>
    <row r="31" spans="4:6" ht="15.75">
      <c r="D31" s="60">
        <v>28</v>
      </c>
      <c r="F31" s="53">
        <f t="shared" si="0"/>
        <v>28</v>
      </c>
    </row>
    <row r="32" spans="1:6" ht="15.75">
      <c r="A32" s="53" t="s">
        <v>104</v>
      </c>
      <c r="D32" s="60">
        <v>29</v>
      </c>
      <c r="F32" s="53">
        <f t="shared" si="0"/>
        <v>29</v>
      </c>
    </row>
    <row r="33" spans="1:6" ht="15.75">
      <c r="A33" s="53" t="s">
        <v>91</v>
      </c>
      <c r="D33" s="60">
        <v>30</v>
      </c>
      <c r="F33" s="53">
        <f t="shared" si="0"/>
        <v>30</v>
      </c>
    </row>
    <row r="34" spans="1:6" ht="15.75">
      <c r="A34" s="53" t="s">
        <v>105</v>
      </c>
      <c r="D34" s="60">
        <v>31</v>
      </c>
      <c r="F34" s="53">
        <f t="shared" si="0"/>
        <v>31</v>
      </c>
    </row>
    <row r="35" spans="4:6" ht="15.75">
      <c r="D35" s="60">
        <v>32</v>
      </c>
      <c r="F35" s="53">
        <f t="shared" si="0"/>
        <v>32</v>
      </c>
    </row>
    <row r="36" spans="4:6" ht="15.75">
      <c r="D36" s="60">
        <v>33</v>
      </c>
      <c r="F36" s="53">
        <f t="shared" si="0"/>
        <v>33</v>
      </c>
    </row>
    <row r="37" spans="1:6" ht="15.75">
      <c r="A37" s="53" t="s">
        <v>106</v>
      </c>
      <c r="D37" s="60">
        <v>34</v>
      </c>
      <c r="F37" s="53">
        <f aca="true" t="shared" si="1" ref="F37:F53">F36+1</f>
        <v>34</v>
      </c>
    </row>
    <row r="38" spans="4:6" ht="15.75">
      <c r="D38" s="60">
        <v>35</v>
      </c>
      <c r="F38" s="53">
        <f t="shared" si="1"/>
        <v>35</v>
      </c>
    </row>
    <row r="39" spans="1:6" ht="15.75">
      <c r="A39" s="53" t="s">
        <v>112</v>
      </c>
      <c r="D39" s="60">
        <v>36</v>
      </c>
      <c r="F39" s="53">
        <f t="shared" si="1"/>
        <v>36</v>
      </c>
    </row>
    <row r="40" spans="1:6" ht="15.75">
      <c r="A40" s="53" t="s">
        <v>107</v>
      </c>
      <c r="D40" s="60">
        <v>37</v>
      </c>
      <c r="F40" s="53">
        <f t="shared" si="1"/>
        <v>37</v>
      </c>
    </row>
    <row r="41" spans="1:6" ht="15.75">
      <c r="A41" s="53" t="s">
        <v>108</v>
      </c>
      <c r="D41" s="60">
        <v>38</v>
      </c>
      <c r="F41" s="53">
        <f t="shared" si="1"/>
        <v>38</v>
      </c>
    </row>
    <row r="42" spans="1:6" ht="15.75">
      <c r="A42" s="53" t="s">
        <v>109</v>
      </c>
      <c r="D42" s="60">
        <v>39</v>
      </c>
      <c r="F42" s="53">
        <f t="shared" si="1"/>
        <v>39</v>
      </c>
    </row>
    <row r="43" spans="4:6" ht="15.75">
      <c r="D43" s="60">
        <v>40</v>
      </c>
      <c r="F43" s="53">
        <f t="shared" si="1"/>
        <v>40</v>
      </c>
    </row>
    <row r="44" spans="1:6" ht="15.75">
      <c r="A44" s="53" t="s">
        <v>110</v>
      </c>
      <c r="D44" s="60">
        <v>41</v>
      </c>
      <c r="F44" s="53">
        <f t="shared" si="1"/>
        <v>41</v>
      </c>
    </row>
    <row r="45" spans="4:6" ht="15.75">
      <c r="D45" s="60">
        <v>42</v>
      </c>
      <c r="F45" s="53">
        <f t="shared" si="1"/>
        <v>42</v>
      </c>
    </row>
    <row r="46" spans="1:6" ht="15.75">
      <c r="A46" s="53" t="s">
        <v>111</v>
      </c>
      <c r="D46" s="60">
        <v>43</v>
      </c>
      <c r="F46" s="53">
        <f t="shared" si="1"/>
        <v>43</v>
      </c>
    </row>
    <row r="47" spans="4:6" ht="15.75">
      <c r="D47" s="60">
        <v>44</v>
      </c>
      <c r="F47" s="53">
        <f t="shared" si="1"/>
        <v>44</v>
      </c>
    </row>
    <row r="48" spans="4:6" ht="15.75">
      <c r="D48" s="60">
        <v>45</v>
      </c>
      <c r="F48" s="53">
        <f t="shared" si="1"/>
        <v>45</v>
      </c>
    </row>
    <row r="49" spans="4:6" ht="15.75">
      <c r="D49" s="60">
        <v>46</v>
      </c>
      <c r="F49" s="53">
        <f t="shared" si="1"/>
        <v>46</v>
      </c>
    </row>
    <row r="50" spans="4:6" ht="15.75">
      <c r="D50" s="60">
        <v>47</v>
      </c>
      <c r="F50" s="53">
        <f t="shared" si="1"/>
        <v>47</v>
      </c>
    </row>
    <row r="51" spans="4:6" ht="15.75">
      <c r="D51" s="60">
        <v>48</v>
      </c>
      <c r="F51" s="53">
        <f t="shared" si="1"/>
        <v>48</v>
      </c>
    </row>
    <row r="52" spans="4:6" ht="15.75">
      <c r="D52" s="60">
        <v>49</v>
      </c>
      <c r="F52" s="53">
        <f t="shared" si="1"/>
        <v>49</v>
      </c>
    </row>
    <row r="53" spans="1:6" ht="15.75">
      <c r="A53" s="61" t="s">
        <v>122</v>
      </c>
      <c r="D53" s="60">
        <v>50</v>
      </c>
      <c r="F53" s="53">
        <f t="shared" si="1"/>
        <v>50</v>
      </c>
    </row>
    <row r="54" ht="15.75">
      <c r="A54" s="53" t="s">
        <v>123</v>
      </c>
    </row>
    <row r="55" ht="15.75">
      <c r="A55" s="53" t="s">
        <v>124</v>
      </c>
    </row>
    <row r="56" ht="15.75">
      <c r="A56" s="53" t="s">
        <v>125</v>
      </c>
    </row>
    <row r="57" ht="15.75">
      <c r="A57" s="53" t="s">
        <v>139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22"/>
  <sheetViews>
    <sheetView workbookViewId="0" topLeftCell="A1">
      <pane ySplit="1" topLeftCell="BM2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34.8515625" style="56" customWidth="1"/>
    <col min="2" max="2" width="12.421875" style="53" bestFit="1" customWidth="1"/>
    <col min="3" max="4" width="7.421875" style="53" customWidth="1"/>
    <col min="5" max="5" width="15.57421875" style="55" bestFit="1" customWidth="1"/>
    <col min="6" max="10" width="8.421875" style="56" bestFit="1" customWidth="1"/>
    <col min="11" max="11" width="20.421875" style="53" bestFit="1" customWidth="1"/>
    <col min="12" max="12" width="17.28125" style="53" bestFit="1" customWidth="1"/>
    <col min="13" max="16384" width="9.140625" style="53" customWidth="1"/>
  </cols>
  <sheetData>
    <row r="1" spans="1:12" ht="15">
      <c r="A1" s="47" t="s">
        <v>145</v>
      </c>
      <c r="B1" s="47" t="s">
        <v>6</v>
      </c>
      <c r="C1" s="48" t="s">
        <v>174</v>
      </c>
      <c r="D1" s="48" t="s">
        <v>74</v>
      </c>
      <c r="E1" s="49" t="s">
        <v>7</v>
      </c>
      <c r="F1" s="50" t="s">
        <v>8</v>
      </c>
      <c r="G1" s="50" t="s">
        <v>9</v>
      </c>
      <c r="H1" s="50" t="s">
        <v>9</v>
      </c>
      <c r="I1" s="50">
        <v>4</v>
      </c>
      <c r="J1" s="50" t="s">
        <v>10</v>
      </c>
      <c r="K1" s="51" t="s">
        <v>143</v>
      </c>
      <c r="L1" s="52" t="s">
        <v>144</v>
      </c>
    </row>
    <row r="2" spans="1:10" ht="15">
      <c r="A2" s="53" t="s">
        <v>151</v>
      </c>
      <c r="B2" s="53" t="s">
        <v>152</v>
      </c>
      <c r="D2" s="53">
        <v>1</v>
      </c>
      <c r="E2" s="59">
        <v>0.981</v>
      </c>
      <c r="F2" s="55">
        <f aca="true" t="shared" si="0" ref="F2:J22">E2</f>
        <v>0.981</v>
      </c>
      <c r="G2" s="55">
        <f t="shared" si="0"/>
        <v>0.981</v>
      </c>
      <c r="H2" s="55">
        <f t="shared" si="0"/>
        <v>0.981</v>
      </c>
      <c r="I2" s="55">
        <f t="shared" si="0"/>
        <v>0.981</v>
      </c>
      <c r="J2" s="55">
        <f t="shared" si="0"/>
        <v>0.981</v>
      </c>
    </row>
    <row r="3" spans="1:10" ht="15">
      <c r="A3" s="53" t="s">
        <v>150</v>
      </c>
      <c r="B3" s="53" t="s">
        <v>11</v>
      </c>
      <c r="D3" s="53">
        <v>1</v>
      </c>
      <c r="E3" s="59">
        <v>1.026</v>
      </c>
      <c r="F3" s="55">
        <f aca="true" t="shared" si="1" ref="F3:J4">E3</f>
        <v>1.026</v>
      </c>
      <c r="G3" s="55">
        <f t="shared" si="1"/>
        <v>1.026</v>
      </c>
      <c r="H3" s="55">
        <f t="shared" si="1"/>
        <v>1.026</v>
      </c>
      <c r="I3" s="55">
        <f t="shared" si="1"/>
        <v>1.026</v>
      </c>
      <c r="J3" s="55">
        <f t="shared" si="1"/>
        <v>1.026</v>
      </c>
    </row>
    <row r="4" spans="1:12" ht="15">
      <c r="A4" s="53" t="s">
        <v>149</v>
      </c>
      <c r="B4" s="53" t="s">
        <v>13</v>
      </c>
      <c r="E4" s="58">
        <f>K4/L4</f>
        <v>1.1298076923076923</v>
      </c>
      <c r="F4" s="55">
        <f t="shared" si="1"/>
        <v>1.1298076923076923</v>
      </c>
      <c r="G4" s="55">
        <f t="shared" si="1"/>
        <v>1.1298076923076923</v>
      </c>
      <c r="H4" s="55">
        <f t="shared" si="1"/>
        <v>1.1298076923076923</v>
      </c>
      <c r="I4" s="55">
        <f t="shared" si="1"/>
        <v>1.1298076923076923</v>
      </c>
      <c r="J4" s="55">
        <f t="shared" si="1"/>
        <v>1.1298076923076923</v>
      </c>
      <c r="K4" s="57">
        <v>70.5</v>
      </c>
      <c r="L4" s="53">
        <v>62.4</v>
      </c>
    </row>
    <row r="5" spans="1:10" ht="15">
      <c r="A5" s="53" t="s">
        <v>141</v>
      </c>
      <c r="B5" s="53" t="s">
        <v>12</v>
      </c>
      <c r="D5" s="53">
        <v>2</v>
      </c>
      <c r="E5" s="59">
        <v>1</v>
      </c>
      <c r="F5" s="55">
        <f t="shared" si="0"/>
        <v>1</v>
      </c>
      <c r="G5" s="55">
        <f t="shared" si="0"/>
        <v>1</v>
      </c>
      <c r="H5" s="55">
        <f t="shared" si="0"/>
        <v>1</v>
      </c>
      <c r="I5" s="55">
        <f t="shared" si="0"/>
        <v>1</v>
      </c>
      <c r="J5" s="55">
        <f t="shared" si="0"/>
        <v>1</v>
      </c>
    </row>
    <row r="6" spans="1:10" ht="15">
      <c r="A6" s="53" t="s">
        <v>162</v>
      </c>
      <c r="B6" s="53" t="s">
        <v>163</v>
      </c>
      <c r="D6" s="53">
        <v>2</v>
      </c>
      <c r="E6" s="59">
        <v>1.05</v>
      </c>
      <c r="F6" s="55">
        <f t="shared" si="0"/>
        <v>1.05</v>
      </c>
      <c r="G6" s="55">
        <f t="shared" si="0"/>
        <v>1.05</v>
      </c>
      <c r="H6" s="55">
        <f t="shared" si="0"/>
        <v>1.05</v>
      </c>
      <c r="I6" s="55">
        <f t="shared" si="0"/>
        <v>1.05</v>
      </c>
      <c r="J6" s="55">
        <f t="shared" si="0"/>
        <v>1.05</v>
      </c>
    </row>
    <row r="7" spans="1:10" ht="15">
      <c r="A7" s="53" t="s">
        <v>160</v>
      </c>
      <c r="B7" s="53" t="s">
        <v>161</v>
      </c>
      <c r="D7" s="53">
        <v>1</v>
      </c>
      <c r="E7" s="59">
        <v>1.065</v>
      </c>
      <c r="F7" s="55">
        <f t="shared" si="0"/>
        <v>1.065</v>
      </c>
      <c r="G7" s="55">
        <f t="shared" si="0"/>
        <v>1.065</v>
      </c>
      <c r="H7" s="55">
        <f t="shared" si="0"/>
        <v>1.065</v>
      </c>
      <c r="I7" s="55">
        <f t="shared" si="0"/>
        <v>1.065</v>
      </c>
      <c r="J7" s="55">
        <f t="shared" si="0"/>
        <v>1.065</v>
      </c>
    </row>
    <row r="8" spans="1:10" ht="15">
      <c r="A8" s="53" t="s">
        <v>14</v>
      </c>
      <c r="B8" s="53" t="s">
        <v>15</v>
      </c>
      <c r="D8" s="53">
        <v>1</v>
      </c>
      <c r="E8" s="59">
        <v>1.438</v>
      </c>
      <c r="F8" s="55">
        <f t="shared" si="0"/>
        <v>1.438</v>
      </c>
      <c r="G8" s="55">
        <f t="shared" si="0"/>
        <v>1.438</v>
      </c>
      <c r="H8" s="55">
        <f t="shared" si="0"/>
        <v>1.438</v>
      </c>
      <c r="I8" s="55">
        <f t="shared" si="0"/>
        <v>1.438</v>
      </c>
      <c r="J8" s="55">
        <f t="shared" si="0"/>
        <v>1.438</v>
      </c>
    </row>
    <row r="9" spans="1:10" ht="15">
      <c r="A9" s="53" t="s">
        <v>16</v>
      </c>
      <c r="B9" s="53" t="s">
        <v>17</v>
      </c>
      <c r="D9" s="53">
        <v>2</v>
      </c>
      <c r="E9" s="59">
        <v>1.218</v>
      </c>
      <c r="F9" s="55">
        <f t="shared" si="0"/>
        <v>1.218</v>
      </c>
      <c r="G9" s="55">
        <f t="shared" si="0"/>
        <v>1.218</v>
      </c>
      <c r="H9" s="55">
        <f t="shared" si="0"/>
        <v>1.218</v>
      </c>
      <c r="I9" s="55">
        <f t="shared" si="0"/>
        <v>1.218</v>
      </c>
      <c r="J9" s="55">
        <f t="shared" si="0"/>
        <v>1.218</v>
      </c>
    </row>
    <row r="10" spans="1:10" ht="15">
      <c r="A10" s="53" t="s">
        <v>172</v>
      </c>
      <c r="B10" s="53" t="s">
        <v>173</v>
      </c>
      <c r="D10" s="53">
        <v>1</v>
      </c>
      <c r="E10" s="58">
        <v>1.117</v>
      </c>
      <c r="F10" s="55">
        <f t="shared" si="0"/>
        <v>1.117</v>
      </c>
      <c r="G10" s="55">
        <f t="shared" si="0"/>
        <v>1.117</v>
      </c>
      <c r="H10" s="55">
        <f t="shared" si="0"/>
        <v>1.117</v>
      </c>
      <c r="I10" s="55">
        <f t="shared" si="0"/>
        <v>1.117</v>
      </c>
      <c r="J10" s="55">
        <f t="shared" si="0"/>
        <v>1.117</v>
      </c>
    </row>
    <row r="11" spans="1:10" ht="15">
      <c r="A11" s="53" t="s">
        <v>170</v>
      </c>
      <c r="B11" s="53" t="s">
        <v>171</v>
      </c>
      <c r="D11" s="53">
        <v>2</v>
      </c>
      <c r="E11" s="59">
        <v>1.151</v>
      </c>
      <c r="F11" s="55">
        <f t="shared" si="0"/>
        <v>1.151</v>
      </c>
      <c r="G11" s="55">
        <f t="shared" si="0"/>
        <v>1.151</v>
      </c>
      <c r="H11" s="55">
        <f t="shared" si="0"/>
        <v>1.151</v>
      </c>
      <c r="I11" s="55">
        <f t="shared" si="0"/>
        <v>1.151</v>
      </c>
      <c r="J11" s="55">
        <f t="shared" si="0"/>
        <v>1.151</v>
      </c>
    </row>
    <row r="12" spans="1:10" ht="15">
      <c r="A12" s="53" t="s">
        <v>165</v>
      </c>
      <c r="B12" s="53" t="s">
        <v>18</v>
      </c>
      <c r="D12" s="53">
        <v>1</v>
      </c>
      <c r="E12" s="59">
        <v>1.219</v>
      </c>
      <c r="F12" s="55">
        <f t="shared" si="0"/>
        <v>1.219</v>
      </c>
      <c r="G12" s="55">
        <f t="shared" si="0"/>
        <v>1.219</v>
      </c>
      <c r="H12" s="55">
        <f t="shared" si="0"/>
        <v>1.219</v>
      </c>
      <c r="I12" s="55">
        <f t="shared" si="0"/>
        <v>1.219</v>
      </c>
      <c r="J12" s="55">
        <f t="shared" si="0"/>
        <v>1.219</v>
      </c>
    </row>
    <row r="13" spans="1:10" ht="15">
      <c r="A13" s="53" t="s">
        <v>146</v>
      </c>
      <c r="B13" s="53" t="s">
        <v>19</v>
      </c>
      <c r="D13" s="53">
        <v>2</v>
      </c>
      <c r="E13" s="59">
        <v>1.109</v>
      </c>
      <c r="F13" s="55">
        <f t="shared" si="0"/>
        <v>1.109</v>
      </c>
      <c r="G13" s="55">
        <f t="shared" si="0"/>
        <v>1.109</v>
      </c>
      <c r="H13" s="55">
        <f t="shared" si="0"/>
        <v>1.109</v>
      </c>
      <c r="I13" s="55">
        <f t="shared" si="0"/>
        <v>1.109</v>
      </c>
      <c r="J13" s="55">
        <f t="shared" si="0"/>
        <v>1.109</v>
      </c>
    </row>
    <row r="14" spans="1:10" ht="15">
      <c r="A14" s="53" t="s">
        <v>142</v>
      </c>
      <c r="B14" s="53" t="s">
        <v>147</v>
      </c>
      <c r="D14" s="53">
        <v>1</v>
      </c>
      <c r="E14" s="59">
        <v>1.088</v>
      </c>
      <c r="F14" s="55">
        <f t="shared" si="0"/>
        <v>1.088</v>
      </c>
      <c r="G14" s="55">
        <f t="shared" si="0"/>
        <v>1.088</v>
      </c>
      <c r="H14" s="55">
        <f t="shared" si="0"/>
        <v>1.088</v>
      </c>
      <c r="I14" s="55">
        <f t="shared" si="0"/>
        <v>1.088</v>
      </c>
      <c r="J14" s="55">
        <f t="shared" si="0"/>
        <v>1.088</v>
      </c>
    </row>
    <row r="15" spans="1:10" ht="15">
      <c r="A15" s="53" t="s">
        <v>20</v>
      </c>
      <c r="B15" s="53" t="s">
        <v>21</v>
      </c>
      <c r="E15" s="59">
        <v>1.264</v>
      </c>
      <c r="F15" s="55">
        <f t="shared" si="0"/>
        <v>1.264</v>
      </c>
      <c r="G15" s="55">
        <f t="shared" si="0"/>
        <v>1.264</v>
      </c>
      <c r="H15" s="55">
        <f t="shared" si="0"/>
        <v>1.264</v>
      </c>
      <c r="I15" s="55">
        <f t="shared" si="0"/>
        <v>1.264</v>
      </c>
      <c r="J15" s="55">
        <f t="shared" si="0"/>
        <v>1.264</v>
      </c>
    </row>
    <row r="16" spans="1:10" ht="15">
      <c r="A16" s="53" t="s">
        <v>22</v>
      </c>
      <c r="B16" s="53" t="s">
        <v>166</v>
      </c>
      <c r="D16" s="53">
        <v>1</v>
      </c>
      <c r="E16" s="59">
        <v>1.521</v>
      </c>
      <c r="F16" s="55">
        <f t="shared" si="0"/>
        <v>1.521</v>
      </c>
      <c r="G16" s="55">
        <f t="shared" si="0"/>
        <v>1.521</v>
      </c>
      <c r="H16" s="55">
        <f t="shared" si="0"/>
        <v>1.521</v>
      </c>
      <c r="I16" s="55">
        <f t="shared" si="0"/>
        <v>1.521</v>
      </c>
      <c r="J16" s="55">
        <f t="shared" si="0"/>
        <v>1.521</v>
      </c>
    </row>
    <row r="17" spans="1:10" ht="15">
      <c r="A17" s="54" t="s">
        <v>169</v>
      </c>
      <c r="B17" s="53" t="s">
        <v>168</v>
      </c>
      <c r="D17" s="53">
        <v>1</v>
      </c>
      <c r="E17" s="59">
        <v>1.28</v>
      </c>
      <c r="F17" s="55">
        <f t="shared" si="0"/>
        <v>1.28</v>
      </c>
      <c r="G17" s="55">
        <f t="shared" si="0"/>
        <v>1.28</v>
      </c>
      <c r="H17" s="55">
        <f t="shared" si="0"/>
        <v>1.28</v>
      </c>
      <c r="I17" s="55">
        <f t="shared" si="0"/>
        <v>1.28</v>
      </c>
      <c r="J17" s="55">
        <f t="shared" si="0"/>
        <v>1.28</v>
      </c>
    </row>
    <row r="18" spans="1:10" ht="15">
      <c r="A18" s="53" t="s">
        <v>148</v>
      </c>
      <c r="B18" s="53" t="s">
        <v>157</v>
      </c>
      <c r="D18" s="53">
        <v>2</v>
      </c>
      <c r="E18" s="59">
        <v>1.049</v>
      </c>
      <c r="F18" s="55">
        <f t="shared" si="0"/>
        <v>1.049</v>
      </c>
      <c r="G18" s="55">
        <f t="shared" si="0"/>
        <v>1.049</v>
      </c>
      <c r="H18" s="55">
        <f t="shared" si="0"/>
        <v>1.049</v>
      </c>
      <c r="I18" s="55">
        <f t="shared" si="0"/>
        <v>1.049</v>
      </c>
      <c r="J18" s="55">
        <f t="shared" si="0"/>
        <v>1.049</v>
      </c>
    </row>
    <row r="19" spans="1:10" ht="15">
      <c r="A19" s="53" t="s">
        <v>158</v>
      </c>
      <c r="B19" s="53" t="s">
        <v>159</v>
      </c>
      <c r="D19" s="53">
        <v>2</v>
      </c>
      <c r="E19" s="59">
        <v>1.028</v>
      </c>
      <c r="F19" s="55">
        <f t="shared" si="0"/>
        <v>1.028</v>
      </c>
      <c r="G19" s="55">
        <f t="shared" si="0"/>
        <v>1.028</v>
      </c>
      <c r="H19" s="55">
        <f t="shared" si="0"/>
        <v>1.028</v>
      </c>
      <c r="I19" s="55">
        <f t="shared" si="0"/>
        <v>1.028</v>
      </c>
      <c r="J19" s="55">
        <f t="shared" si="0"/>
        <v>1.028</v>
      </c>
    </row>
    <row r="20" spans="1:10" ht="15">
      <c r="A20" s="53" t="s">
        <v>153</v>
      </c>
      <c r="B20" s="53" t="s">
        <v>154</v>
      </c>
      <c r="D20" s="53">
        <v>1</v>
      </c>
      <c r="E20" s="59">
        <v>1.066</v>
      </c>
      <c r="F20" s="55">
        <f t="shared" si="0"/>
        <v>1.066</v>
      </c>
      <c r="G20" s="55">
        <f t="shared" si="0"/>
        <v>1.066</v>
      </c>
      <c r="H20" s="55">
        <f t="shared" si="0"/>
        <v>1.066</v>
      </c>
      <c r="I20" s="55">
        <f t="shared" si="0"/>
        <v>1.066</v>
      </c>
      <c r="J20" s="55">
        <f t="shared" si="0"/>
        <v>1.066</v>
      </c>
    </row>
    <row r="21" spans="1:10" ht="15">
      <c r="A21" s="53" t="s">
        <v>155</v>
      </c>
      <c r="B21" s="53" t="s">
        <v>156</v>
      </c>
      <c r="D21" s="53">
        <v>1</v>
      </c>
      <c r="E21" s="59">
        <v>1.044</v>
      </c>
      <c r="F21" s="55">
        <f t="shared" si="0"/>
        <v>1.044</v>
      </c>
      <c r="G21" s="55">
        <f t="shared" si="0"/>
        <v>1.044</v>
      </c>
      <c r="H21" s="55">
        <f t="shared" si="0"/>
        <v>1.044</v>
      </c>
      <c r="I21" s="55">
        <f t="shared" si="0"/>
        <v>1.044</v>
      </c>
      <c r="J21" s="55">
        <f t="shared" si="0"/>
        <v>1.044</v>
      </c>
    </row>
    <row r="22" spans="1:10" ht="15">
      <c r="A22" s="53" t="s">
        <v>164</v>
      </c>
      <c r="B22" s="53" t="s">
        <v>167</v>
      </c>
      <c r="D22" s="53">
        <v>1</v>
      </c>
      <c r="E22" s="59">
        <v>1.077</v>
      </c>
      <c r="F22" s="55">
        <f t="shared" si="0"/>
        <v>1.077</v>
      </c>
      <c r="G22" s="55">
        <f t="shared" si="0"/>
        <v>1.077</v>
      </c>
      <c r="H22" s="55">
        <f t="shared" si="0"/>
        <v>1.077</v>
      </c>
      <c r="I22" s="55">
        <f t="shared" si="0"/>
        <v>1.077</v>
      </c>
      <c r="J22" s="55">
        <f t="shared" si="0"/>
        <v>1.077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26</v>
      </c>
      <c r="G1" s="3" t="s">
        <v>27</v>
      </c>
      <c r="H1" s="3" t="s">
        <v>28</v>
      </c>
    </row>
    <row r="2" spans="1:8" ht="12.75">
      <c r="A2" s="1" t="s">
        <v>102</v>
      </c>
      <c r="B2" s="1" t="s">
        <v>85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101</v>
      </c>
    </row>
    <row r="3" spans="1:8" ht="42" customHeight="1">
      <c r="A3" s="4" t="s">
        <v>29</v>
      </c>
      <c r="B3" t="s">
        <v>30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31</v>
      </c>
      <c r="B4" t="s">
        <v>32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33</v>
      </c>
      <c r="B5" t="s">
        <v>34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35</v>
      </c>
      <c r="B6" t="s">
        <v>36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37</v>
      </c>
      <c r="B7" t="s">
        <v>38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39</v>
      </c>
      <c r="B8" t="s">
        <v>40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41</v>
      </c>
      <c r="B9" t="s">
        <v>42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43</v>
      </c>
      <c r="B10" t="s">
        <v>44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45</v>
      </c>
      <c r="B11" t="s">
        <v>46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47</v>
      </c>
      <c r="B12" t="s">
        <v>48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49</v>
      </c>
      <c r="B13" t="s">
        <v>50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51</v>
      </c>
      <c r="B14" t="s">
        <v>52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53</v>
      </c>
      <c r="B15" t="s">
        <v>54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55</v>
      </c>
      <c r="B16" t="s">
        <v>56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57</v>
      </c>
      <c r="B17" t="s">
        <v>58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59</v>
      </c>
      <c r="B18" t="s">
        <v>60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61</v>
      </c>
      <c r="B19" t="s">
        <v>62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63</v>
      </c>
      <c r="B20" t="s">
        <v>64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65</v>
      </c>
      <c r="B21" t="s">
        <v>66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67</v>
      </c>
      <c r="B22" t="s">
        <v>68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69</v>
      </c>
      <c r="B23" t="s">
        <v>70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131</v>
      </c>
      <c r="B24" t="s">
        <v>132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2" sqref="K2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14" bestFit="1" customWidth="1"/>
    <col min="10" max="10" width="3.8515625" style="14" bestFit="1" customWidth="1"/>
    <col min="11" max="11" width="4.00390625" style="14" bestFit="1" customWidth="1"/>
  </cols>
  <sheetData>
    <row r="1" spans="2:11" ht="12.75">
      <c r="B1" s="19" t="s">
        <v>133</v>
      </c>
      <c r="C1" s="18" t="s">
        <v>138</v>
      </c>
      <c r="D1" t="s">
        <v>83</v>
      </c>
      <c r="E1" t="s">
        <v>134</v>
      </c>
      <c r="F1" t="s">
        <v>135</v>
      </c>
      <c r="G1" t="s">
        <v>136</v>
      </c>
      <c r="H1" t="s">
        <v>137</v>
      </c>
      <c r="I1" s="20" t="s">
        <v>81</v>
      </c>
      <c r="J1" s="11" t="s">
        <v>71</v>
      </c>
      <c r="K1" s="11" t="s">
        <v>82</v>
      </c>
    </row>
    <row r="2" spans="1:11" ht="12.75">
      <c r="A2" s="7">
        <v>1</v>
      </c>
      <c r="B2" s="15">
        <v>0.4996527777777778</v>
      </c>
      <c r="C2" s="15">
        <v>0.6403125</v>
      </c>
      <c r="D2" s="15">
        <f>C2-B2</f>
        <v>0.14065972222222217</v>
      </c>
      <c r="E2" s="16">
        <f>D2</f>
        <v>0.14065972222222217</v>
      </c>
      <c r="F2">
        <f>I2/24</f>
        <v>0.125</v>
      </c>
      <c r="G2">
        <f>J2/60/24</f>
        <v>0.015277777777777777</v>
      </c>
      <c r="H2" s="16">
        <f>E2-F2-G2</f>
        <v>0.00038194444444439486</v>
      </c>
      <c r="I2" s="17">
        <f>ROUNDDOWN($D2*24,0)</f>
        <v>3</v>
      </c>
      <c r="J2" s="17">
        <f>ROUNDDOWN(($D2*24-I2)*60,0)</f>
        <v>22</v>
      </c>
      <c r="K2" s="17">
        <f>H2*60*60*24</f>
        <v>32.999999999995715</v>
      </c>
    </row>
    <row r="3" spans="1:8" ht="12.75">
      <c r="A3" s="7">
        <v>2</v>
      </c>
      <c r="E3" s="16"/>
      <c r="F3" s="16"/>
      <c r="G3" s="16"/>
      <c r="H3" s="16"/>
    </row>
    <row r="4" ht="12.75">
      <c r="A4" s="7">
        <v>3</v>
      </c>
    </row>
    <row r="5" ht="12.75">
      <c r="A5" s="7">
        <v>4</v>
      </c>
    </row>
    <row r="6" ht="12.75">
      <c r="A6" s="7">
        <v>5</v>
      </c>
    </row>
    <row r="7" ht="12.75">
      <c r="A7" s="7">
        <v>6</v>
      </c>
    </row>
    <row r="8" ht="12.75">
      <c r="A8" s="7">
        <v>7</v>
      </c>
    </row>
    <row r="9" ht="12.75">
      <c r="A9" s="7">
        <v>8</v>
      </c>
    </row>
    <row r="10" ht="12.75">
      <c r="A10" s="7">
        <v>9</v>
      </c>
    </row>
    <row r="11" ht="12.75">
      <c r="A11" s="7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2022-09-02T14:30:02Z</dcterms:modified>
  <cp:category/>
  <cp:version/>
  <cp:contentType/>
  <cp:contentStatus/>
</cp:coreProperties>
</file>