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Beaufort" sheetId="7" r:id="rId7"/>
    <sheet name="SCHRS" sheetId="8" r:id="rId8"/>
    <sheet name="Adjustment" sheetId="9" r:id="rId9"/>
    <sheet name="TimeConv" sheetId="10" r:id="rId10"/>
  </sheets>
  <definedNames/>
  <calcPr fullCalcOnLoad="1"/>
</workbook>
</file>

<file path=xl/sharedStrings.xml><?xml version="1.0" encoding="utf-8"?>
<sst xmlns="http://schemas.openxmlformats.org/spreadsheetml/2006/main" count="478" uniqueCount="252">
  <si>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</si>
  <si>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</si>
  <si>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</si>
  <si>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</si>
  <si>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</si>
  <si>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</si>
  <si>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</si>
  <si>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</si>
  <si>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</si>
  <si>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</si>
  <si>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</si>
  <si>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</si>
  <si>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</si>
  <si>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</si>
  <si>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</si>
  <si>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</si>
  <si>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</si>
  <si>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</si>
  <si>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</si>
  <si>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</si>
  <si>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</si>
  <si>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</si>
  <si>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</si>
  <si>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</si>
  <si>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</si>
  <si>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</si>
  <si>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</si>
  <si>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</si>
  <si>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</si>
  <si>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</si>
  <si>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</si>
  <si>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</si>
  <si>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</si>
  <si>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</si>
  <si>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</si>
  <si>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</si>
  <si>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</si>
  <si>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</si>
  <si>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</si>
  <si>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</si>
  <si>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</si>
  <si>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</si>
  <si>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</si>
  <si>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</si>
  <si>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</si>
  <si>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</si>
  <si>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</si>
  <si>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</si>
  <si>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</si>
  <si>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</si>
  <si>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</si>
  <si>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</si>
  <si>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</si>
  <si>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</si>
  <si>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</si>
  <si>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</si>
  <si>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</si>
  <si>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</si>
  <si>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</si>
  <si>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</si>
  <si>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</si>
  <si>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</si>
  <si>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</si>
  <si>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</si>
  <si>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</si>
  <si>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</si>
  <si>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</si>
  <si>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</si>
  <si>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</si>
  <si>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</si>
  <si>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</si>
  <si>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</si>
  <si>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</si>
  <si>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</si>
  <si>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</si>
  <si>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</si>
  <si>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</si>
  <si>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</si>
  <si>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</si>
  <si>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</si>
  <si>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</si>
  <si>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</si>
  <si>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</si>
  <si>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</si>
  <si>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</si>
  <si>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</si>
  <si>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</si>
  <si>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</si>
  <si>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</si>
  <si>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</si>
  <si>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</si>
  <si>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</si>
  <si>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</si>
  <si>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</si>
  <si>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</si>
  <si>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</si>
  <si>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</si>
  <si>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</si>
  <si>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</si>
  <si>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</si>
  <si>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</si>
  <si>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</si>
  <si>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</si>
  <si>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</si>
  <si>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</si>
  <si>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</si>
  <si>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</si>
  <si>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</si>
  <si>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</si>
  <si>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</si>
  <si>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</si>
  <si>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</si>
  <si>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</si>
  <si>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</si>
  <si>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</si>
  <si>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</si>
  <si>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</si>
  <si>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</si>
  <si>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</si>
  <si>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</si>
  <si>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</si>
  <si>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</si>
  <si>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</si>
  <si>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</si>
  <si>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</si>
  <si>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</si>
  <si>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</si>
  <si>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</si>
  <si>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</si>
  <si>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</si>
  <si>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</si>
  <si>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</si>
  <si>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</si>
  <si>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</si>
  <si>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</si>
  <si>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</si>
  <si>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</si>
  <si>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</si>
  <si>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</si>
  <si>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</si>
  <si>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</si>
  <si>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</si>
  <si>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</si>
  <si>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</si>
  <si>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</si>
  <si>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</si>
  <si>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</si>
  <si>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</si>
  <si>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</si>
  <si>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</si>
  <si>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</si>
  <si>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</si>
  <si>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</si>
  <si>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</si>
  <si>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</si>
  <si>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</si>
  <si>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</si>
  <si>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</si>
  <si>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</si>
  <si>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</si>
  <si>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</si>
  <si>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</si>
  <si>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</si>
  <si>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</si>
  <si>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</si>
  <si>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</si>
  <si>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</si>
  <si>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</si>
  <si>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</si>
  <si>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</si>
  <si>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</si>
  <si>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</si>
  <si>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</si>
  <si>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</si>
  <si>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</si>
  <si>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</si>
  <si>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</si>
  <si>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</si>
  <si>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</si>
  <si>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</si>
  <si>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</si>
  <si>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</si>
  <si>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</si>
  <si>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</si>
  <si>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</si>
  <si>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</si>
  <si>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</si>
  <si>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</si>
  <si>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</si>
  <si>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</si>
  <si>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</si>
  <si>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</si>
  <si>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</si>
  <si>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</si>
  <si>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</si>
  <si>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</si>
  <si>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</si>
  <si>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</si>
  <si>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</si>
  <si>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</si>
  <si>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</si>
  <si>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</si>
  <si>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</si>
  <si>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</si>
  <si>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</si>
  <si>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</si>
  <si>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</si>
  <si>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</si>
  <si>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</si>
  <si>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</si>
  <si>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</si>
  <si>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</si>
  <si>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</si>
  <si>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</si>
  <si>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</si>
  <si>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</si>
  <si>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</si>
  <si>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</si>
  <si>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</si>
  <si>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</si>
  <si>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</si>
  <si>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</si>
  <si>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</si>
  <si>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</si>
  <si>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</si>
  <si>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</si>
  <si>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</si>
  <si>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</si>
  <si>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</si>
  <si>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</si>
  <si>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Matt Guttman</t>
  </si>
  <si>
    <t xml:space="preserve">Peter Simon </t>
  </si>
  <si>
    <t>Timmo Bressler</t>
  </si>
  <si>
    <t>N5.0</t>
  </si>
  <si>
    <t>Bill Raska</t>
  </si>
  <si>
    <t>Nacra 5.0 Cat Boat</t>
  </si>
  <si>
    <t>Hobie 16 Spinnaker</t>
  </si>
  <si>
    <t>H16S</t>
  </si>
  <si>
    <t>Hobie 16 Single-Handed</t>
  </si>
  <si>
    <t>H16s-h</t>
  </si>
  <si>
    <t>h16</t>
  </si>
  <si>
    <t>Rory O'Conner</t>
  </si>
  <si>
    <t>Ruslan</t>
  </si>
  <si>
    <t>Zoe</t>
  </si>
  <si>
    <t>Rod Hea</t>
  </si>
  <si>
    <t>Vince</t>
  </si>
  <si>
    <t>Piere</t>
  </si>
  <si>
    <t>Greg Raybon</t>
  </si>
  <si>
    <t>dns</t>
  </si>
  <si>
    <t>dnf</t>
  </si>
  <si>
    <t>Rod Heu</t>
  </si>
  <si>
    <t>Rory O'Connor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</si>
</sst>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NumberFormat="1" applyFont="1" applyBorder="1" applyAlignment="1" applyProtection="1">
      <alignment horizontal="center" vertical="top"/>
      <protection/>
    </xf>
    <xf numFmtId="0" fontId="0" fillId="0" borderId="19" xfId="0" applyFill="1" applyBorder="1" applyAlignment="1">
      <alignment/>
    </xf>
    <xf numFmtId="0" fontId="2" fillId="19" borderId="19" xfId="0" applyNumberFormat="1" applyFont="1" applyFill="1" applyBorder="1" applyAlignment="1" applyProtection="1">
      <alignment horizontal="center" vertical="top"/>
      <protection/>
    </xf>
    <xf numFmtId="164" fontId="0" fillId="0" borderId="19" xfId="0" applyNumberFormat="1" applyBorder="1" applyAlignment="1">
      <alignment/>
    </xf>
    <xf numFmtId="164" fontId="2" fillId="0" borderId="19" xfId="0" applyNumberFormat="1" applyFont="1" applyBorder="1" applyAlignment="1" applyProtection="1">
      <alignment horizontal="center" vertical="top"/>
      <protection/>
    </xf>
    <xf numFmtId="0" fontId="0" fillId="19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9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67" fontId="8" fillId="0" borderId="10" xfId="42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7" fontId="8" fillId="0" borderId="10" xfId="42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42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0" fontId="11" fillId="0" borderId="19" xfId="0" applyFont="1" applyBorder="1" applyAlignment="1" applyProtection="1">
      <alignment horizontal="center"/>
      <protection/>
    </xf>
    <xf numFmtId="0" fontId="10" fillId="0" borderId="19" xfId="0" applyNumberFormat="1" applyFont="1" applyBorder="1" applyAlignment="1" applyProtection="1">
      <alignment horizontal="center" vertical="top"/>
      <protection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NumberFormat="1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left"/>
      <protection/>
    </xf>
    <xf numFmtId="43" fontId="11" fillId="0" borderId="19" xfId="42" applyFont="1" applyBorder="1" applyAlignment="1" applyProtection="1">
      <alignment horizontal="center" vertical="top"/>
      <protection/>
    </xf>
    <xf numFmtId="167" fontId="11" fillId="0" borderId="19" xfId="42" applyNumberFormat="1" applyFont="1" applyBorder="1" applyAlignment="1" applyProtection="1">
      <alignment horizontal="center" vertical="top"/>
      <protection/>
    </xf>
    <xf numFmtId="0" fontId="11" fillId="5" borderId="19" xfId="0" applyNumberFormat="1" applyFont="1" applyFill="1" applyBorder="1" applyAlignment="1" applyProtection="1">
      <alignment horizontal="center" vertical="top"/>
      <protection/>
    </xf>
    <xf numFmtId="0" fontId="11" fillId="19" borderId="19" xfId="0" applyNumberFormat="1" applyFont="1" applyFill="1" applyBorder="1" applyAlignment="1" applyProtection="1">
      <alignment horizontal="center" vertical="top"/>
      <protection/>
    </xf>
    <xf numFmtId="2" fontId="11" fillId="0" borderId="19" xfId="42" applyNumberFormat="1" applyFont="1" applyBorder="1" applyAlignment="1" applyProtection="1">
      <alignment horizontal="center" vertical="top"/>
      <protection/>
    </xf>
    <xf numFmtId="43" fontId="7" fillId="0" borderId="19" xfId="42" applyFont="1" applyBorder="1" applyAlignment="1">
      <alignment/>
    </xf>
    <xf numFmtId="167" fontId="7" fillId="0" borderId="19" xfId="42" applyNumberFormat="1" applyFont="1" applyBorder="1" applyAlignment="1">
      <alignment/>
    </xf>
    <xf numFmtId="0" fontId="7" fillId="5" borderId="19" xfId="0" applyFont="1" applyFill="1" applyBorder="1" applyAlignment="1">
      <alignment/>
    </xf>
    <xf numFmtId="0" fontId="7" fillId="19" borderId="19" xfId="0" applyFont="1" applyFill="1" applyBorder="1" applyAlignment="1">
      <alignment/>
    </xf>
    <xf numFmtId="2" fontId="7" fillId="0" borderId="19" xfId="42" applyNumberFormat="1" applyFont="1" applyBorder="1" applyAlignment="1">
      <alignment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7" fillId="21" borderId="0" xfId="0" applyFont="1" applyFill="1" applyBorder="1" applyAlignment="1">
      <alignment horizontal="center"/>
    </xf>
    <xf numFmtId="0" fontId="7" fillId="21" borderId="0" xfId="0" applyFont="1" applyFill="1" applyBorder="1" applyAlignment="1">
      <alignment/>
    </xf>
    <xf numFmtId="0" fontId="7" fillId="21" borderId="0" xfId="0" applyFont="1" applyFill="1" applyBorder="1" applyAlignment="1">
      <alignment horizontal="left"/>
    </xf>
    <xf numFmtId="43" fontId="7" fillId="21" borderId="0" xfId="42" applyFont="1" applyFill="1" applyBorder="1" applyAlignment="1">
      <alignment/>
    </xf>
    <xf numFmtId="167" fontId="7" fillId="21" borderId="0" xfId="42" applyNumberFormat="1" applyFont="1" applyFill="1" applyBorder="1" applyAlignment="1">
      <alignment/>
    </xf>
    <xf numFmtId="2" fontId="7" fillId="21" borderId="0" xfId="42" applyNumberFormat="1" applyFont="1" applyFill="1" applyBorder="1" applyAlignment="1">
      <alignment/>
    </xf>
    <xf numFmtId="167" fontId="0" fillId="0" borderId="0" xfId="42" applyNumberFormat="1" applyAlignment="1">
      <alignment/>
    </xf>
    <xf numFmtId="166" fontId="10" fillId="0" borderId="0" xfId="42" applyNumberFormat="1" applyFont="1" applyAlignment="1">
      <alignment/>
    </xf>
    <xf numFmtId="0" fontId="7" fillId="0" borderId="0" xfId="60">
      <alignment/>
      <protection/>
    </xf>
    <xf numFmtId="167" fontId="7" fillId="0" borderId="0" xfId="42" applyNumberFormat="1" applyAlignment="1">
      <alignment/>
    </xf>
    <xf numFmtId="0" fontId="29" fillId="22" borderId="19" xfId="59" applyFont="1" applyFill="1" applyBorder="1" applyAlignment="1">
      <alignment horizontal="right"/>
      <protection/>
    </xf>
    <xf numFmtId="0" fontId="7" fillId="0" borderId="19" xfId="57" applyBorder="1">
      <alignment/>
      <protection/>
    </xf>
    <xf numFmtId="0" fontId="7" fillId="0" borderId="19" xfId="58" applyFont="1" applyBorder="1">
      <alignment/>
      <protection/>
    </xf>
    <xf numFmtId="0" fontId="7" fillId="21" borderId="19" xfId="0" applyFont="1" applyFill="1" applyBorder="1" applyAlignment="1">
      <alignment/>
    </xf>
    <xf numFmtId="2" fontId="11" fillId="0" borderId="20" xfId="42" applyNumberFormat="1" applyFont="1" applyBorder="1" applyAlignment="1" applyProtection="1">
      <alignment horizontal="center" vertical="top"/>
      <protection/>
    </xf>
    <xf numFmtId="0" fontId="7" fillId="0" borderId="19" xfId="58" applyBorder="1">
      <alignment/>
      <protection/>
    </xf>
    <xf numFmtId="0" fontId="4" fillId="0" borderId="19" xfId="0" applyFont="1" applyBorder="1" applyAlignment="1">
      <alignment horizontal="center"/>
    </xf>
    <xf numFmtId="3" fontId="29" fillId="22" borderId="19" xfId="59" applyNumberFormat="1" applyFont="1" applyFill="1" applyBorder="1" applyAlignment="1">
      <alignment horizontal="right"/>
      <protection/>
    </xf>
    <xf numFmtId="0" fontId="7" fillId="21" borderId="19" xfId="0" applyFont="1" applyFill="1" applyBorder="1" applyAlignment="1">
      <alignment horizontal="center"/>
    </xf>
    <xf numFmtId="0" fontId="7" fillId="21" borderId="19" xfId="0" applyFont="1" applyFill="1" applyBorder="1" applyAlignment="1">
      <alignment horizontal="left"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 horizontal="left"/>
    </xf>
    <xf numFmtId="0" fontId="7" fillId="0" borderId="19" xfId="58" applyBorder="1" applyAlignment="1">
      <alignment horizontal="left"/>
      <protection/>
    </xf>
    <xf numFmtId="0" fontId="7" fillId="0" borderId="0" xfId="58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0" fillId="0" borderId="19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34"/>
  <sheetViews>
    <sheetView workbookViewId="0" topLeftCell="A1">
      <selection activeCell="B3" sqref="B3:B9"/>
    </sheetView>
  </sheetViews>
  <sheetFormatPr defaultColWidth="9.140625" defaultRowHeight="12.75"/>
  <cols>
    <col min="1" max="1" width="8.8515625" style="66" bestFit="1" customWidth="1"/>
    <col min="2" max="2" width="6.7109375" style="66" bestFit="1" customWidth="1"/>
    <col min="3" max="3" width="16.421875" style="67" bestFit="1" customWidth="1"/>
    <col min="4" max="4" width="13.7109375" style="67" bestFit="1" customWidth="1"/>
    <col min="5" max="5" width="8.28125" style="68" bestFit="1" customWidth="1"/>
    <col min="6" max="6" width="6.7109375" style="67" bestFit="1" customWidth="1"/>
    <col min="7" max="7" width="3.8515625" style="67" bestFit="1" customWidth="1"/>
    <col min="8" max="9" width="4.140625" style="67" bestFit="1" customWidth="1"/>
    <col min="10" max="10" width="8.421875" style="67" hidden="1" customWidth="1"/>
    <col min="11" max="11" width="7.28125" style="67" hidden="1" customWidth="1"/>
    <col min="12" max="12" width="8.421875" style="69" hidden="1" customWidth="1"/>
    <col min="13" max="13" width="9.28125" style="70" bestFit="1" customWidth="1"/>
    <col min="14" max="14" width="8.140625" style="70" bestFit="1" customWidth="1"/>
    <col min="15" max="15" width="9.28125" style="70" bestFit="1" customWidth="1"/>
    <col min="16" max="16" width="3.421875" style="67" bestFit="1" customWidth="1"/>
    <col min="17" max="17" width="4.7109375" style="67" bestFit="1" customWidth="1"/>
    <col min="18" max="18" width="4.8515625" style="67" bestFit="1" customWidth="1"/>
    <col min="19" max="19" width="9.28125" style="71" bestFit="1" customWidth="1"/>
    <col min="20" max="20" width="11.421875" style="71" bestFit="1" customWidth="1"/>
    <col min="21" max="16384" width="9.00390625" style="67" customWidth="1"/>
  </cols>
  <sheetData>
    <row r="1" spans="1:20" ht="15">
      <c r="A1" s="49" t="s">
        <v>188</v>
      </c>
      <c r="B1" s="50"/>
      <c r="C1" s="51"/>
      <c r="D1" s="51"/>
      <c r="E1" s="88"/>
      <c r="F1" s="51"/>
      <c r="G1" s="51"/>
      <c r="H1" s="51"/>
      <c r="I1" s="51"/>
      <c r="J1" s="51"/>
      <c r="K1" s="51"/>
      <c r="L1" s="51"/>
      <c r="M1" s="51"/>
      <c r="N1" s="51"/>
      <c r="O1" s="51"/>
      <c r="P1" s="86" t="s">
        <v>189</v>
      </c>
      <c r="Q1" s="86"/>
      <c r="R1" s="86"/>
      <c r="S1" s="86"/>
      <c r="T1" s="86"/>
    </row>
    <row r="2" spans="1:20" ht="1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80" t="s">
        <v>86</v>
      </c>
    </row>
    <row r="3" spans="1:20" ht="15">
      <c r="A3" s="90">
        <v>5</v>
      </c>
      <c r="B3" s="82">
        <v>7</v>
      </c>
      <c r="C3" s="78" t="s">
        <v>232</v>
      </c>
      <c r="D3" s="78" t="s">
        <v>244</v>
      </c>
      <c r="E3" s="90">
        <v>5</v>
      </c>
      <c r="F3" s="78" t="s">
        <v>14</v>
      </c>
      <c r="G3" s="65"/>
      <c r="H3" s="51"/>
      <c r="I3" s="51"/>
      <c r="J3" s="51" t="e">
        <f aca="true" t="shared" si="0" ref="J3:J23">IF(OR(F3="",K3="nl"),"",IF(L3&lt;70,"L4",IF(L3&lt;80,"L3",IF(L3&lt;90,"L2",IF(L3&lt;100,"L1",IF(L3&gt;130,"H3",IF(L3&gt;120,"H2",IF(L3&gt;110,"H1",""))))))))</f>
        <v>#DIV/0!</v>
      </c>
      <c r="K3" s="51">
        <f>IF(F3="","",INDEX(SCHRS!$A$1:J$23,MATCH(F3,SCHRS!$B$1:$B$23,0),3))</f>
        <v>0</v>
      </c>
      <c r="L3" s="60" t="e">
        <f aca="true" t="shared" si="1" ref="L3:L23">IF(F3="","",IF(K3="nl",100,100*G3/K3))</f>
        <v>#DIV/0!</v>
      </c>
      <c r="M3" s="61">
        <f>IF(F3="","",INDEX(SCHRS!$A$1:$J$23,MATCH(F3,SCHRS!$B$1:$B$23,0),$D$1+5))</f>
        <v>1</v>
      </c>
      <c r="N3" s="61">
        <v>1</v>
      </c>
      <c r="O3" s="61">
        <f aca="true" t="shared" si="2" ref="O3:O23">IF(F3="","",M3*N3)</f>
        <v>1</v>
      </c>
      <c r="P3" s="62"/>
      <c r="Q3" s="76"/>
      <c r="R3" s="83" t="s">
        <v>248</v>
      </c>
      <c r="S3" s="64" t="str">
        <f aca="true" t="shared" si="3" ref="S3:S23">IF(R3="","",IF(TYPE(R3)=2,R3,(P3*60+Q3+(R3/60))))</f>
        <v>dns</v>
      </c>
      <c r="T3" s="64" t="str">
        <f aca="true" t="shared" si="4" ref="T3:T23">IF(S3="","",IF(TYPE(R3)=2,S3,S3/(O3)))</f>
        <v>dns</v>
      </c>
    </row>
    <row r="4" spans="1:20" ht="15">
      <c r="A4" s="89">
        <v>117</v>
      </c>
      <c r="B4" s="82">
        <v>3</v>
      </c>
      <c r="C4" s="78" t="s">
        <v>245</v>
      </c>
      <c r="D4" s="78" t="s">
        <v>246</v>
      </c>
      <c r="E4" s="89">
        <v>117</v>
      </c>
      <c r="F4" s="92" t="s">
        <v>219</v>
      </c>
      <c r="G4" s="65"/>
      <c r="H4" s="51"/>
      <c r="I4" s="51"/>
      <c r="J4" s="51" t="e">
        <f t="shared" si="0"/>
        <v>#DIV/0!</v>
      </c>
      <c r="K4" s="51">
        <f>IF(F4="","",INDEX(SCHRS!$A$1:J$23,MATCH(F4,SCHRS!$B$1:$B$23,0),3))</f>
        <v>0</v>
      </c>
      <c r="L4" s="60" t="e">
        <f t="shared" si="1"/>
        <v>#DIV/0!</v>
      </c>
      <c r="M4" s="61">
        <f>IF(F4="","",INDEX(SCHRS!$A$1:$J$23,MATCH(F4,SCHRS!$B$1:$B$23,0),$D$1+5))</f>
        <v>1.049</v>
      </c>
      <c r="N4" s="61">
        <v>1</v>
      </c>
      <c r="O4" s="61">
        <f t="shared" si="2"/>
        <v>1.049</v>
      </c>
      <c r="P4" s="62"/>
      <c r="Q4" s="76">
        <v>54</v>
      </c>
      <c r="R4" s="83">
        <v>30</v>
      </c>
      <c r="S4" s="64">
        <f t="shared" si="3"/>
        <v>54.5</v>
      </c>
      <c r="T4" s="64">
        <f t="shared" si="4"/>
        <v>51.95424213536702</v>
      </c>
    </row>
    <row r="5" spans="1:20" ht="15">
      <c r="A5" s="85">
        <v>125</v>
      </c>
      <c r="B5" s="82">
        <v>2</v>
      </c>
      <c r="C5" s="78" t="s">
        <v>241</v>
      </c>
      <c r="D5" s="81"/>
      <c r="E5" s="85">
        <v>125</v>
      </c>
      <c r="F5" s="91" t="s">
        <v>229</v>
      </c>
      <c r="G5" s="65"/>
      <c r="H5" s="51"/>
      <c r="I5" s="51"/>
      <c r="J5" s="51" t="e">
        <f t="shared" si="0"/>
        <v>#DIV/0!</v>
      </c>
      <c r="K5" s="51">
        <f>IF(F5="","",INDEX(SCHRS!$A$1:J$23,MATCH(F5,SCHRS!$B$1:$B$23,0),3))</f>
        <v>0</v>
      </c>
      <c r="L5" s="60" t="e">
        <f t="shared" si="1"/>
        <v>#DIV/0!</v>
      </c>
      <c r="M5" s="61">
        <f>IF(F5="","",INDEX(SCHRS!$A$1:$J$23,MATCH(F5,SCHRS!$B$1:$B$23,0),$D$1+5))</f>
        <v>1.079</v>
      </c>
      <c r="N5" s="61">
        <v>1</v>
      </c>
      <c r="O5" s="61">
        <f t="shared" si="2"/>
        <v>1.079</v>
      </c>
      <c r="P5" s="62"/>
      <c r="Q5" s="76">
        <v>55</v>
      </c>
      <c r="R5" s="83">
        <v>40</v>
      </c>
      <c r="S5" s="64">
        <f t="shared" si="3"/>
        <v>55.666666666666664</v>
      </c>
      <c r="T5" s="64">
        <f t="shared" si="4"/>
        <v>51.59097930182268</v>
      </c>
    </row>
    <row r="6" spans="1:20" ht="15">
      <c r="A6" s="89">
        <v>314</v>
      </c>
      <c r="B6" s="82">
        <v>5</v>
      </c>
      <c r="C6" s="78" t="s">
        <v>242</v>
      </c>
      <c r="D6" s="78" t="s">
        <v>243</v>
      </c>
      <c r="E6" s="89">
        <v>314</v>
      </c>
      <c r="F6" s="10" t="s">
        <v>225</v>
      </c>
      <c r="G6" s="65"/>
      <c r="H6" s="51"/>
      <c r="I6" s="51"/>
      <c r="J6" s="51" t="e">
        <f t="shared" si="0"/>
        <v>#DIV/0!</v>
      </c>
      <c r="K6" s="51">
        <f>IF(F6="","",INDEX(SCHRS!$A$1:J$23,MATCH(F6,SCHRS!$B$1:$B$23,0),3))</f>
        <v>0</v>
      </c>
      <c r="L6" s="60" t="e">
        <f t="shared" si="1"/>
        <v>#DIV/0!</v>
      </c>
      <c r="M6" s="61">
        <f>IF(F6="","",INDEX(SCHRS!$A$1:$J$23,MATCH(F6,SCHRS!$B$1:$B$23,0),$D$1+5))</f>
        <v>1.05</v>
      </c>
      <c r="N6" s="61">
        <v>1</v>
      </c>
      <c r="O6" s="61">
        <f t="shared" si="2"/>
        <v>1.05</v>
      </c>
      <c r="P6" s="62"/>
      <c r="Q6" s="76"/>
      <c r="R6" s="83" t="s">
        <v>249</v>
      </c>
      <c r="S6" s="64" t="str">
        <f t="shared" si="3"/>
        <v>dnf</v>
      </c>
      <c r="T6" s="64" t="str">
        <f t="shared" si="4"/>
        <v>dnf</v>
      </c>
    </row>
    <row r="7" spans="1:20" ht="15">
      <c r="A7" s="89">
        <v>356</v>
      </c>
      <c r="B7" s="82">
        <v>4</v>
      </c>
      <c r="C7" s="78" t="s">
        <v>234</v>
      </c>
      <c r="D7" s="81"/>
      <c r="E7" s="89">
        <v>356</v>
      </c>
      <c r="F7" s="92" t="s">
        <v>223</v>
      </c>
      <c r="G7" s="65"/>
      <c r="H7" s="51"/>
      <c r="I7" s="51"/>
      <c r="J7" s="51" t="e">
        <f t="shared" si="0"/>
        <v>#DIV/0!</v>
      </c>
      <c r="K7" s="51">
        <f>IF(F7="","",INDEX(SCHRS!$A$1:J$23,MATCH(F7,SCHRS!$B$1:$B$23,0),3))</f>
        <v>0</v>
      </c>
      <c r="L7" s="60" t="e">
        <f t="shared" si="1"/>
        <v>#DIV/0!</v>
      </c>
      <c r="M7" s="61">
        <f>IF(F7="","",INDEX(SCHRS!$A$1:$J$23,MATCH(F7,SCHRS!$B$1:$B$23,0),$D$1+5))</f>
        <v>1.067</v>
      </c>
      <c r="N7" s="61">
        <v>1</v>
      </c>
      <c r="O7" s="61">
        <f t="shared" si="2"/>
        <v>1.067</v>
      </c>
      <c r="P7" s="62"/>
      <c r="Q7" s="76">
        <v>60</v>
      </c>
      <c r="R7" s="83">
        <v>0</v>
      </c>
      <c r="S7" s="64">
        <f t="shared" si="3"/>
        <v>60</v>
      </c>
      <c r="T7" s="64">
        <f t="shared" si="4"/>
        <v>56.232427366447986</v>
      </c>
    </row>
    <row r="8" spans="1:20" ht="15">
      <c r="A8" s="89">
        <v>6713</v>
      </c>
      <c r="B8" s="82">
        <v>1</v>
      </c>
      <c r="C8" s="78" t="s">
        <v>247</v>
      </c>
      <c r="D8" s="81"/>
      <c r="E8" s="89">
        <v>6713</v>
      </c>
      <c r="F8" s="91" t="s">
        <v>20</v>
      </c>
      <c r="G8" s="65"/>
      <c r="H8" s="51"/>
      <c r="I8" s="51"/>
      <c r="J8" s="51" t="e">
        <f t="shared" si="0"/>
        <v>#DIV/0!</v>
      </c>
      <c r="K8" s="51">
        <f>IF(F8="","",INDEX(SCHRS!$A$1:J$23,MATCH(F8,SCHRS!$B$1:$B$23,0),3))</f>
        <v>0</v>
      </c>
      <c r="L8" s="60" t="e">
        <f t="shared" si="1"/>
        <v>#DIV/0!</v>
      </c>
      <c r="M8" s="61">
        <f>IF(F8="","",INDEX(SCHRS!$A$1:$J$23,MATCH(F8,SCHRS!$B$1:$B$23,0),$D$1+5))</f>
        <v>1.209</v>
      </c>
      <c r="N8" s="61">
        <v>1</v>
      </c>
      <c r="O8" s="61">
        <f t="shared" si="2"/>
        <v>1.209</v>
      </c>
      <c r="P8" s="62"/>
      <c r="Q8" s="76">
        <v>49</v>
      </c>
      <c r="R8" s="83">
        <v>50</v>
      </c>
      <c r="S8" s="64">
        <f t="shared" si="3"/>
        <v>49.833333333333336</v>
      </c>
      <c r="T8" s="64">
        <f t="shared" si="4"/>
        <v>41.21863799283154</v>
      </c>
    </row>
    <row r="9" spans="1:20" ht="15">
      <c r="A9" s="89">
        <v>102252</v>
      </c>
      <c r="B9" s="82">
        <v>6</v>
      </c>
      <c r="C9" s="77" t="s">
        <v>230</v>
      </c>
      <c r="D9" s="77" t="s">
        <v>231</v>
      </c>
      <c r="E9" s="89">
        <v>102252</v>
      </c>
      <c r="F9" s="78" t="s">
        <v>240</v>
      </c>
      <c r="G9" s="65"/>
      <c r="H9" s="51"/>
      <c r="I9" s="51"/>
      <c r="J9" s="51" t="e">
        <f t="shared" si="0"/>
        <v>#DIV/0!</v>
      </c>
      <c r="K9" s="51">
        <f>IF(F9="","",INDEX(SCHRS!$A$1:J$23,MATCH(F9,SCHRS!$B$1:$B$23,0),3))</f>
        <v>0</v>
      </c>
      <c r="L9" s="60" t="e">
        <f t="shared" si="1"/>
        <v>#DIV/0!</v>
      </c>
      <c r="M9" s="61">
        <f>IF(F9="","",INDEX(SCHRS!$A$1:$J$23,MATCH(F9,SCHRS!$B$1:$B$23,0),$D$1+5))</f>
        <v>1.208</v>
      </c>
      <c r="N9" s="61">
        <v>1</v>
      </c>
      <c r="O9" s="61">
        <f t="shared" si="2"/>
        <v>1.208</v>
      </c>
      <c r="P9" s="62"/>
      <c r="Q9" s="76"/>
      <c r="R9" s="83" t="s">
        <v>248</v>
      </c>
      <c r="S9" s="64" t="str">
        <f t="shared" si="3"/>
        <v>dns</v>
      </c>
      <c r="T9" s="64" t="str">
        <f t="shared" si="4"/>
        <v>dns</v>
      </c>
    </row>
    <row r="10" spans="1:20" ht="15">
      <c r="A10" s="81"/>
      <c r="B10" s="82"/>
      <c r="C10" s="77"/>
      <c r="D10" s="77"/>
      <c r="E10" s="89"/>
      <c r="F10" s="78" t="s">
        <v>240</v>
      </c>
      <c r="G10" s="65"/>
      <c r="H10" s="51"/>
      <c r="I10" s="51"/>
      <c r="J10" s="51" t="e">
        <f t="shared" si="0"/>
        <v>#DIV/0!</v>
      </c>
      <c r="K10" s="51">
        <f>IF(F10="","",INDEX(SCHRS!$A$1:J$23,MATCH(F10,SCHRS!$B$1:$B$23,0),3))</f>
        <v>0</v>
      </c>
      <c r="L10" s="60" t="e">
        <f t="shared" si="1"/>
        <v>#DIV/0!</v>
      </c>
      <c r="M10" s="61">
        <f>IF(F10="","",INDEX(SCHRS!$A$1:$J$23,MATCH(F10,SCHRS!$B$1:$B$23,0),$D$1+5))</f>
        <v>1.208</v>
      </c>
      <c r="N10" s="61">
        <v>1</v>
      </c>
      <c r="O10" s="61">
        <f t="shared" si="2"/>
        <v>1.208</v>
      </c>
      <c r="P10" s="62"/>
      <c r="Q10" s="76"/>
      <c r="R10" s="83"/>
      <c r="S10" s="64">
        <f t="shared" si="3"/>
      </c>
      <c r="T10" s="64">
        <f t="shared" si="4"/>
      </c>
    </row>
    <row r="11" spans="1:20" ht="15">
      <c r="A11" s="81"/>
      <c r="B11" s="82"/>
      <c r="C11" s="77"/>
      <c r="D11" s="77"/>
      <c r="E11" s="89"/>
      <c r="F11" s="78" t="s">
        <v>240</v>
      </c>
      <c r="G11" s="65"/>
      <c r="H11" s="51"/>
      <c r="I11" s="51"/>
      <c r="J11" s="51" t="e">
        <f t="shared" si="0"/>
        <v>#DIV/0!</v>
      </c>
      <c r="K11" s="51">
        <f>IF(F11="","",INDEX(SCHRS!$A$1:J$23,MATCH(F11,SCHRS!$B$1:$B$23,0),3))</f>
        <v>0</v>
      </c>
      <c r="L11" s="60" t="e">
        <f t="shared" si="1"/>
        <v>#DIV/0!</v>
      </c>
      <c r="M11" s="61">
        <f>IF(F11="","",INDEX(SCHRS!$A$1:$J$23,MATCH(F11,SCHRS!$B$1:$B$23,0),$D$1+5))</f>
        <v>1.208</v>
      </c>
      <c r="N11" s="61">
        <v>1</v>
      </c>
      <c r="O11" s="61">
        <f t="shared" si="2"/>
        <v>1.208</v>
      </c>
      <c r="P11" s="62"/>
      <c r="Q11" s="76"/>
      <c r="R11" s="83"/>
      <c r="S11" s="64">
        <f t="shared" si="3"/>
      </c>
      <c r="T11" s="64">
        <f t="shared" si="4"/>
      </c>
    </row>
    <row r="12" spans="1:20" ht="15">
      <c r="A12" s="81"/>
      <c r="B12" s="82"/>
      <c r="C12" s="77"/>
      <c r="D12" s="77"/>
      <c r="E12" s="89"/>
      <c r="F12" s="78" t="s">
        <v>240</v>
      </c>
      <c r="G12" s="65"/>
      <c r="H12" s="51"/>
      <c r="I12" s="51"/>
      <c r="J12" s="51" t="e">
        <f t="shared" si="0"/>
        <v>#DIV/0!</v>
      </c>
      <c r="K12" s="51">
        <f>IF(F12="","",INDEX(SCHRS!$A$1:J$23,MATCH(F12,SCHRS!$B$1:$B$23,0),3))</f>
        <v>0</v>
      </c>
      <c r="L12" s="60" t="e">
        <f t="shared" si="1"/>
        <v>#DIV/0!</v>
      </c>
      <c r="M12" s="61">
        <f>IF(F12="","",INDEX(SCHRS!$A$1:$J$23,MATCH(F12,SCHRS!$B$1:$B$23,0),$D$1+5))</f>
        <v>1.208</v>
      </c>
      <c r="N12" s="61">
        <v>1</v>
      </c>
      <c r="O12" s="61">
        <f t="shared" si="2"/>
        <v>1.208</v>
      </c>
      <c r="P12" s="62"/>
      <c r="Q12" s="76"/>
      <c r="R12" s="83"/>
      <c r="S12" s="64">
        <f t="shared" si="3"/>
      </c>
      <c r="T12" s="64">
        <f t="shared" si="4"/>
      </c>
    </row>
    <row r="13" spans="1:20" ht="15">
      <c r="A13" s="81"/>
      <c r="B13" s="82"/>
      <c r="C13" s="77"/>
      <c r="D13" s="77"/>
      <c r="E13" s="89"/>
      <c r="F13" s="78" t="s">
        <v>240</v>
      </c>
      <c r="G13" s="65"/>
      <c r="H13" s="51"/>
      <c r="I13" s="51"/>
      <c r="J13" s="51" t="e">
        <f t="shared" si="0"/>
        <v>#DIV/0!</v>
      </c>
      <c r="K13" s="51">
        <f>IF(F13="","",INDEX(SCHRS!$A$1:J$23,MATCH(F13,SCHRS!$B$1:$B$23,0),3))</f>
        <v>0</v>
      </c>
      <c r="L13" s="60" t="e">
        <f t="shared" si="1"/>
        <v>#DIV/0!</v>
      </c>
      <c r="M13" s="61">
        <f>IF(F13="","",INDEX(SCHRS!$A$1:$J$23,MATCH(F13,SCHRS!$B$1:$B$23,0),$D$1+5))</f>
        <v>1.208</v>
      </c>
      <c r="N13" s="61">
        <v>1</v>
      </c>
      <c r="O13" s="61">
        <f t="shared" si="2"/>
        <v>1.208</v>
      </c>
      <c r="P13" s="62"/>
      <c r="Q13" s="76"/>
      <c r="R13" s="83"/>
      <c r="S13" s="64">
        <f t="shared" si="3"/>
      </c>
      <c r="T13" s="64">
        <f t="shared" si="4"/>
      </c>
    </row>
    <row r="14" spans="1:20" ht="15">
      <c r="A14" s="81"/>
      <c r="B14" s="82"/>
      <c r="C14" s="77"/>
      <c r="D14" s="77"/>
      <c r="E14" s="89"/>
      <c r="F14" s="78" t="s">
        <v>240</v>
      </c>
      <c r="G14" s="65"/>
      <c r="H14" s="51"/>
      <c r="I14" s="51"/>
      <c r="J14" s="51" t="e">
        <f t="shared" si="0"/>
        <v>#DIV/0!</v>
      </c>
      <c r="K14" s="51">
        <f>IF(F14="","",INDEX(SCHRS!$A$1:J$23,MATCH(F14,SCHRS!$B$1:$B$23,0),3))</f>
        <v>0</v>
      </c>
      <c r="L14" s="60" t="e">
        <f t="shared" si="1"/>
        <v>#DIV/0!</v>
      </c>
      <c r="M14" s="61">
        <f>IF(F14="","",INDEX(SCHRS!$A$1:$J$23,MATCH(F14,SCHRS!$B$1:$B$23,0),$D$1+5))</f>
        <v>1.208</v>
      </c>
      <c r="N14" s="61">
        <v>1</v>
      </c>
      <c r="O14" s="61">
        <f t="shared" si="2"/>
        <v>1.208</v>
      </c>
      <c r="P14" s="62"/>
      <c r="Q14" s="76"/>
      <c r="R14" s="83"/>
      <c r="S14" s="64">
        <f t="shared" si="3"/>
      </c>
      <c r="T14" s="64">
        <f t="shared" si="4"/>
      </c>
    </row>
    <row r="15" spans="1:20" ht="15">
      <c r="A15" s="81"/>
      <c r="B15" s="82"/>
      <c r="C15" s="77"/>
      <c r="D15" s="77"/>
      <c r="E15" s="89"/>
      <c r="F15" s="78" t="s">
        <v>240</v>
      </c>
      <c r="G15" s="65"/>
      <c r="H15" s="51"/>
      <c r="I15" s="51"/>
      <c r="J15" s="51" t="e">
        <f t="shared" si="0"/>
        <v>#DIV/0!</v>
      </c>
      <c r="K15" s="51">
        <f>IF(F15="","",INDEX(SCHRS!$A$1:J$23,MATCH(F15,SCHRS!$B$1:$B$23,0),3))</f>
        <v>0</v>
      </c>
      <c r="L15" s="60" t="e">
        <f t="shared" si="1"/>
        <v>#DIV/0!</v>
      </c>
      <c r="M15" s="61">
        <f>IF(F15="","",INDEX(SCHRS!$A$1:$J$23,MATCH(F15,SCHRS!$B$1:$B$23,0),$D$1+5))</f>
        <v>1.208</v>
      </c>
      <c r="N15" s="61">
        <v>1</v>
      </c>
      <c r="O15" s="61">
        <f t="shared" si="2"/>
        <v>1.208</v>
      </c>
      <c r="P15" s="62"/>
      <c r="Q15" s="76"/>
      <c r="R15" s="83"/>
      <c r="S15" s="64">
        <f t="shared" si="3"/>
      </c>
      <c r="T15" s="64">
        <f t="shared" si="4"/>
      </c>
    </row>
    <row r="16" spans="1:20" ht="15">
      <c r="A16" s="81"/>
      <c r="B16" s="82"/>
      <c r="C16" s="77"/>
      <c r="D16" s="77"/>
      <c r="E16" s="89"/>
      <c r="F16" s="78" t="s">
        <v>240</v>
      </c>
      <c r="G16" s="65"/>
      <c r="H16" s="51"/>
      <c r="I16" s="51"/>
      <c r="J16" s="51" t="e">
        <f t="shared" si="0"/>
        <v>#DIV/0!</v>
      </c>
      <c r="K16" s="51">
        <f>IF(F16="","",INDEX(SCHRS!$A$1:J$23,MATCH(F16,SCHRS!$B$1:$B$23,0),3))</f>
        <v>0</v>
      </c>
      <c r="L16" s="60" t="e">
        <f t="shared" si="1"/>
        <v>#DIV/0!</v>
      </c>
      <c r="M16" s="61">
        <f>IF(F16="","",INDEX(SCHRS!$A$1:$J$23,MATCH(F16,SCHRS!$B$1:$B$23,0),$D$1+5))</f>
        <v>1.208</v>
      </c>
      <c r="N16" s="61">
        <v>1</v>
      </c>
      <c r="O16" s="61">
        <f t="shared" si="2"/>
        <v>1.208</v>
      </c>
      <c r="P16" s="62"/>
      <c r="Q16" s="76"/>
      <c r="R16" s="83"/>
      <c r="S16" s="64">
        <f t="shared" si="3"/>
      </c>
      <c r="T16" s="64">
        <f t="shared" si="4"/>
      </c>
    </row>
    <row r="17" spans="1:20" ht="15">
      <c r="A17" s="81"/>
      <c r="B17" s="82"/>
      <c r="C17" s="77"/>
      <c r="D17" s="77"/>
      <c r="E17" s="89"/>
      <c r="F17" s="78" t="s">
        <v>240</v>
      </c>
      <c r="G17" s="65"/>
      <c r="H17" s="51"/>
      <c r="I17" s="51"/>
      <c r="J17" s="51" t="e">
        <f t="shared" si="0"/>
        <v>#DIV/0!</v>
      </c>
      <c r="K17" s="51">
        <f>IF(F17="","",INDEX(SCHRS!$A$1:J$23,MATCH(F17,SCHRS!$B$1:$B$23,0),3))</f>
        <v>0</v>
      </c>
      <c r="L17" s="60" t="e">
        <f t="shared" si="1"/>
        <v>#DIV/0!</v>
      </c>
      <c r="M17" s="61">
        <f>IF(F17="","",INDEX(SCHRS!$A$1:$J$23,MATCH(F17,SCHRS!$B$1:$B$23,0),$D$1+5))</f>
        <v>1.208</v>
      </c>
      <c r="N17" s="61">
        <v>1</v>
      </c>
      <c r="O17" s="61">
        <f t="shared" si="2"/>
        <v>1.208</v>
      </c>
      <c r="P17" s="62"/>
      <c r="Q17" s="76"/>
      <c r="R17" s="83"/>
      <c r="S17" s="64">
        <f t="shared" si="3"/>
      </c>
      <c r="T17" s="64">
        <f t="shared" si="4"/>
      </c>
    </row>
    <row r="18" spans="1:20" ht="15">
      <c r="A18" s="81"/>
      <c r="B18" s="82"/>
      <c r="C18" s="78"/>
      <c r="D18" s="78"/>
      <c r="E18" s="89"/>
      <c r="F18" s="78" t="s">
        <v>240</v>
      </c>
      <c r="G18" s="65"/>
      <c r="H18" s="51"/>
      <c r="I18" s="51"/>
      <c r="J18" s="51" t="e">
        <f t="shared" si="0"/>
        <v>#DIV/0!</v>
      </c>
      <c r="K18" s="51">
        <f>IF(F18="","",INDEX(SCHRS!$A$1:J$23,MATCH(F18,SCHRS!$B$1:$B$23,0),3))</f>
        <v>0</v>
      </c>
      <c r="L18" s="60" t="e">
        <f t="shared" si="1"/>
        <v>#DIV/0!</v>
      </c>
      <c r="M18" s="61">
        <f>IF(F18="","",INDEX(SCHRS!$A$1:$J$23,MATCH(F18,SCHRS!$B$1:$B$23,0),$D$1+5))</f>
        <v>1.208</v>
      </c>
      <c r="N18" s="61">
        <v>1</v>
      </c>
      <c r="O18" s="61">
        <f t="shared" si="2"/>
        <v>1.208</v>
      </c>
      <c r="P18" s="62"/>
      <c r="Q18" s="76"/>
      <c r="R18" s="83"/>
      <c r="S18" s="64">
        <f t="shared" si="3"/>
      </c>
      <c r="T18" s="64">
        <f t="shared" si="4"/>
      </c>
    </row>
    <row r="19" spans="1:20" ht="15">
      <c r="A19" s="81"/>
      <c r="B19" s="82"/>
      <c r="C19" s="78"/>
      <c r="D19" s="78"/>
      <c r="E19" s="89"/>
      <c r="F19" s="78" t="s">
        <v>240</v>
      </c>
      <c r="G19" s="65"/>
      <c r="H19" s="51"/>
      <c r="I19" s="51"/>
      <c r="J19" s="51" t="e">
        <f t="shared" si="0"/>
        <v>#DIV/0!</v>
      </c>
      <c r="K19" s="51">
        <f>IF(F19="","",INDEX(SCHRS!$A$1:J$23,MATCH(F19,SCHRS!$B$1:$B$23,0),3))</f>
        <v>0</v>
      </c>
      <c r="L19" s="60" t="e">
        <f t="shared" si="1"/>
        <v>#DIV/0!</v>
      </c>
      <c r="M19" s="61">
        <f>IF(F19="","",INDEX(SCHRS!$A$1:$J$23,MATCH(F19,SCHRS!$B$1:$B$23,0),$D$1+5))</f>
        <v>1.208</v>
      </c>
      <c r="N19" s="61">
        <v>1</v>
      </c>
      <c r="O19" s="61">
        <f t="shared" si="2"/>
        <v>1.208</v>
      </c>
      <c r="P19" s="62"/>
      <c r="Q19" s="76"/>
      <c r="R19" s="83"/>
      <c r="S19" s="64">
        <f t="shared" si="3"/>
      </c>
      <c r="T19" s="64">
        <f t="shared" si="4"/>
      </c>
    </row>
    <row r="20" spans="1:20" ht="15">
      <c r="A20" s="81"/>
      <c r="B20" s="82"/>
      <c r="C20" s="78"/>
      <c r="D20" s="78"/>
      <c r="E20" s="89"/>
      <c r="F20" s="78" t="s">
        <v>240</v>
      </c>
      <c r="G20" s="65"/>
      <c r="H20" s="51"/>
      <c r="I20" s="51"/>
      <c r="J20" s="51" t="e">
        <f t="shared" si="0"/>
        <v>#DIV/0!</v>
      </c>
      <c r="K20" s="51">
        <f>IF(F20="","",INDEX(SCHRS!$A$1:J$23,MATCH(F20,SCHRS!$B$1:$B$23,0),3))</f>
        <v>0</v>
      </c>
      <c r="L20" s="60" t="e">
        <f t="shared" si="1"/>
        <v>#DIV/0!</v>
      </c>
      <c r="M20" s="61">
        <f>IF(F20="","",INDEX(SCHRS!$A$1:$J$23,MATCH(F20,SCHRS!$B$1:$B$23,0),$D$1+5))</f>
        <v>1.208</v>
      </c>
      <c r="N20" s="61">
        <v>1</v>
      </c>
      <c r="O20" s="61">
        <f t="shared" si="2"/>
        <v>1.208</v>
      </c>
      <c r="P20" s="62"/>
      <c r="Q20" s="76"/>
      <c r="R20" s="83"/>
      <c r="S20" s="64">
        <f t="shared" si="3"/>
      </c>
      <c r="T20" s="64">
        <f t="shared" si="4"/>
      </c>
    </row>
    <row r="21" spans="1:20" ht="15">
      <c r="A21" s="81"/>
      <c r="B21" s="82"/>
      <c r="C21" s="51"/>
      <c r="D21" s="78"/>
      <c r="E21" s="89"/>
      <c r="F21" s="78" t="s">
        <v>240</v>
      </c>
      <c r="G21" s="65"/>
      <c r="H21" s="51"/>
      <c r="I21" s="51"/>
      <c r="J21" s="51" t="e">
        <f t="shared" si="0"/>
        <v>#DIV/0!</v>
      </c>
      <c r="K21" s="51">
        <f>IF(F21="","",INDEX(SCHRS!$A$1:J$23,MATCH(F21,SCHRS!$B$1:$B$23,0),3))</f>
        <v>0</v>
      </c>
      <c r="L21" s="60" t="e">
        <f t="shared" si="1"/>
        <v>#DIV/0!</v>
      </c>
      <c r="M21" s="61">
        <f>IF(F21="","",INDEX(SCHRS!$A$1:$J$23,MATCH(F21,SCHRS!$B$1:$B$23,0),$D$1+5))</f>
        <v>1.208</v>
      </c>
      <c r="N21" s="61">
        <v>1</v>
      </c>
      <c r="O21" s="61">
        <f t="shared" si="2"/>
        <v>1.208</v>
      </c>
      <c r="P21" s="62"/>
      <c r="Q21" s="63"/>
      <c r="R21" s="83"/>
      <c r="S21" s="64">
        <f t="shared" si="3"/>
      </c>
      <c r="T21" s="64">
        <f t="shared" si="4"/>
      </c>
    </row>
    <row r="22" spans="1:20" ht="15">
      <c r="A22" s="81"/>
      <c r="B22" s="82"/>
      <c r="C22" s="78"/>
      <c r="E22" s="89"/>
      <c r="F22" s="78" t="s">
        <v>240</v>
      </c>
      <c r="G22" s="65"/>
      <c r="H22" s="51"/>
      <c r="I22" s="51"/>
      <c r="J22" s="51" t="e">
        <f t="shared" si="0"/>
        <v>#DIV/0!</v>
      </c>
      <c r="K22" s="51">
        <f>IF(F22="","",INDEX(SCHRS!$A$1:J$23,MATCH(F22,SCHRS!$B$1:$B$23,0),3))</f>
        <v>0</v>
      </c>
      <c r="L22" s="60" t="e">
        <f t="shared" si="1"/>
        <v>#DIV/0!</v>
      </c>
      <c r="M22" s="61">
        <f>IF(F22="","",INDEX(SCHRS!$A$1:$J$23,MATCH(F22,SCHRS!$B$1:$B$23,0),$D$1+5))</f>
        <v>1.208</v>
      </c>
      <c r="N22" s="61">
        <v>1</v>
      </c>
      <c r="O22" s="61">
        <f t="shared" si="2"/>
        <v>1.208</v>
      </c>
      <c r="P22" s="62"/>
      <c r="Q22" s="76"/>
      <c r="R22" s="83"/>
      <c r="S22" s="64">
        <f t="shared" si="3"/>
      </c>
      <c r="T22" s="64">
        <f t="shared" si="4"/>
      </c>
    </row>
    <row r="23" spans="1:20" ht="15">
      <c r="A23" s="84"/>
      <c r="B23" s="82"/>
      <c r="C23" s="79"/>
      <c r="D23" s="79"/>
      <c r="E23" s="85"/>
      <c r="F23" s="78" t="s">
        <v>240</v>
      </c>
      <c r="G23" s="65"/>
      <c r="H23" s="51"/>
      <c r="I23" s="51"/>
      <c r="J23" s="51" t="e">
        <f t="shared" si="0"/>
        <v>#DIV/0!</v>
      </c>
      <c r="K23" s="51">
        <f>IF(F23="","",INDEX(SCHRS!$A$1:J$23,MATCH(F23,SCHRS!$B$1:$B$23,0),3))</f>
        <v>0</v>
      </c>
      <c r="L23" s="60" t="e">
        <f t="shared" si="1"/>
        <v>#DIV/0!</v>
      </c>
      <c r="M23" s="61">
        <f>IF(F23="","",INDEX(SCHRS!$A$1:$J$23,MATCH(F23,SCHRS!$B$1:$B$23,0),$D$1+5))</f>
        <v>1.208</v>
      </c>
      <c r="N23" s="61">
        <v>1</v>
      </c>
      <c r="O23" s="61">
        <f t="shared" si="2"/>
        <v>1.208</v>
      </c>
      <c r="P23" s="62"/>
      <c r="Q23" s="76"/>
      <c r="R23" s="83"/>
      <c r="S23" s="64">
        <f t="shared" si="3"/>
      </c>
      <c r="T23" s="64">
        <f t="shared" si="4"/>
      </c>
    </row>
    <row r="24" ht="15">
      <c r="B24" s="67"/>
    </row>
    <row r="25" ht="15">
      <c r="B25" s="67"/>
    </row>
    <row r="26" ht="15">
      <c r="B26" s="67"/>
    </row>
    <row r="27" ht="15">
      <c r="B27" s="67"/>
    </row>
    <row r="28" ht="15">
      <c r="B28" s="67"/>
    </row>
    <row r="29" ht="15">
      <c r="B29" s="67"/>
    </row>
    <row r="30" ht="15">
      <c r="B30" s="67"/>
    </row>
    <row r="31" ht="15">
      <c r="B31" s="67"/>
    </row>
    <row r="32" ht="15">
      <c r="B32" s="67"/>
    </row>
    <row r="33" ht="15">
      <c r="B33" s="67"/>
    </row>
    <row r="34" ht="15">
      <c r="B34" s="67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26" bestFit="1" customWidth="1"/>
    <col min="10" max="10" width="3.8515625" style="26" bestFit="1" customWidth="1"/>
    <col min="11" max="11" width="4.00390625" style="26" bestFit="1" customWidth="1"/>
  </cols>
  <sheetData>
    <row r="1" spans="2:11" ht="12.75">
      <c r="B1" s="31" t="s">
        <v>195</v>
      </c>
      <c r="C1" s="30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32" t="s">
        <v>83</v>
      </c>
      <c r="J1" s="22" t="s">
        <v>73</v>
      </c>
      <c r="K1" s="22" t="s">
        <v>84</v>
      </c>
    </row>
    <row r="2" spans="1:11" ht="12.75">
      <c r="A2" s="18">
        <v>1</v>
      </c>
      <c r="B2" s="27">
        <v>0.4996527777777778</v>
      </c>
      <c r="C2" s="27">
        <v>0.6403125</v>
      </c>
      <c r="D2" s="27">
        <f>C2-B2</f>
        <v>0.14065972222222217</v>
      </c>
      <c r="E2" s="28">
        <f>D2</f>
        <v>0.14065972222222217</v>
      </c>
      <c r="F2">
        <f>I2/24</f>
        <v>0.125</v>
      </c>
      <c r="G2">
        <f>J2/60/24</f>
        <v>0.015277777777777777</v>
      </c>
      <c r="H2" s="28">
        <f>E2-F2-G2</f>
        <v>0.00038194444444439486</v>
      </c>
      <c r="I2" s="29">
        <f>ROUNDDOWN($D2*24,0)</f>
        <v>3</v>
      </c>
      <c r="J2" s="29">
        <f>ROUNDDOWN(($D2*24-I2)*60,0)</f>
        <v>22</v>
      </c>
      <c r="K2" s="29">
        <f>H2*60*60*24</f>
        <v>32.999999999995715</v>
      </c>
    </row>
    <row r="3" spans="1:8" ht="12.75">
      <c r="A3" s="18">
        <v>2</v>
      </c>
      <c r="E3" s="28"/>
      <c r="F3" s="28"/>
      <c r="G3" s="28"/>
      <c r="H3" s="28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34"/>
  <sheetViews>
    <sheetView workbookViewId="0" topLeftCell="A1">
      <selection activeCell="B3" sqref="B3:B9"/>
    </sheetView>
  </sheetViews>
  <sheetFormatPr defaultColWidth="9.140625" defaultRowHeight="12.75"/>
  <cols>
    <col min="1" max="1" width="8.8515625" style="66" bestFit="1" customWidth="1"/>
    <col min="2" max="2" width="6.7109375" style="66" bestFit="1" customWidth="1"/>
    <col min="3" max="3" width="16.421875" style="67" bestFit="1" customWidth="1"/>
    <col min="4" max="4" width="13.7109375" style="67" bestFit="1" customWidth="1"/>
    <col min="5" max="5" width="8.28125" style="68" bestFit="1" customWidth="1"/>
    <col min="6" max="6" width="6.7109375" style="67" bestFit="1" customWidth="1"/>
    <col min="7" max="7" width="3.8515625" style="67" bestFit="1" customWidth="1"/>
    <col min="8" max="9" width="4.140625" style="67" bestFit="1" customWidth="1"/>
    <col min="10" max="10" width="8.421875" style="67" hidden="1" customWidth="1"/>
    <col min="11" max="11" width="7.28125" style="67" hidden="1" customWidth="1"/>
    <col min="12" max="12" width="8.421875" style="69" hidden="1" customWidth="1"/>
    <col min="13" max="13" width="9.28125" style="70" bestFit="1" customWidth="1"/>
    <col min="14" max="14" width="8.140625" style="70" bestFit="1" customWidth="1"/>
    <col min="15" max="15" width="9.28125" style="70" bestFit="1" customWidth="1"/>
    <col min="16" max="16" width="3.421875" style="67" bestFit="1" customWidth="1"/>
    <col min="17" max="17" width="4.7109375" style="67" bestFit="1" customWidth="1"/>
    <col min="18" max="18" width="4.8515625" style="67" bestFit="1" customWidth="1"/>
    <col min="19" max="19" width="9.28125" style="71" bestFit="1" customWidth="1"/>
    <col min="20" max="20" width="11.421875" style="71" bestFit="1" customWidth="1"/>
    <col min="21" max="16384" width="9.00390625" style="67" customWidth="1"/>
  </cols>
  <sheetData>
    <row r="1" spans="1:20" ht="15">
      <c r="A1" s="49" t="s">
        <v>188</v>
      </c>
      <c r="B1" s="50"/>
      <c r="C1" s="51"/>
      <c r="D1" s="51"/>
      <c r="E1" s="88"/>
      <c r="F1" s="51"/>
      <c r="G1" s="51"/>
      <c r="H1" s="51"/>
      <c r="I1" s="51"/>
      <c r="J1" s="51"/>
      <c r="K1" s="51"/>
      <c r="L1" s="51"/>
      <c r="M1" s="51"/>
      <c r="N1" s="51"/>
      <c r="O1" s="51"/>
      <c r="P1" s="86" t="s">
        <v>189</v>
      </c>
      <c r="Q1" s="86"/>
      <c r="R1" s="86"/>
      <c r="S1" s="86"/>
      <c r="T1" s="86"/>
    </row>
    <row r="2" spans="1:20" ht="1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80" t="s">
        <v>86</v>
      </c>
    </row>
    <row r="3" spans="1:20" ht="15">
      <c r="A3" s="90">
        <v>5</v>
      </c>
      <c r="B3" s="82">
        <v>7</v>
      </c>
      <c r="C3" s="78" t="s">
        <v>232</v>
      </c>
      <c r="D3" s="78" t="s">
        <v>244</v>
      </c>
      <c r="E3" s="90">
        <v>5</v>
      </c>
      <c r="F3" s="78" t="s">
        <v>14</v>
      </c>
      <c r="G3" s="65"/>
      <c r="H3" s="51"/>
      <c r="I3" s="51"/>
      <c r="J3" s="51" t="e">
        <f aca="true" t="shared" si="0" ref="J3:J23">IF(OR(F3="",K3="nl"),"",IF(L3&lt;70,"L4",IF(L3&lt;80,"L3",IF(L3&lt;90,"L2",IF(L3&lt;100,"L1",IF(L3&gt;130,"H3",IF(L3&gt;120,"H2",IF(L3&gt;110,"H1",""))))))))</f>
        <v>#DIV/0!</v>
      </c>
      <c r="K3" s="51">
        <f>IF(F3="","",INDEX(SCHRS!$A$1:J$23,MATCH(F3,SCHRS!$B$1:$B$23,0),3))</f>
        <v>0</v>
      </c>
      <c r="L3" s="60" t="e">
        <f aca="true" t="shared" si="1" ref="L3:L23">IF(F3="","",IF(K3="nl",100,100*G3/K3))</f>
        <v>#DIV/0!</v>
      </c>
      <c r="M3" s="61">
        <f>IF(F3="","",INDEX(SCHRS!$A$1:$J$23,MATCH(F3,SCHRS!$B$1:$B$23,0),$D$1+5))</f>
        <v>1</v>
      </c>
      <c r="N3" s="61">
        <v>1</v>
      </c>
      <c r="O3" s="61">
        <f aca="true" t="shared" si="2" ref="O3:O23">IF(F3="","",M3*N3)</f>
        <v>1</v>
      </c>
      <c r="P3" s="62"/>
      <c r="Q3" s="76"/>
      <c r="R3" s="83" t="s">
        <v>248</v>
      </c>
      <c r="S3" s="64" t="str">
        <f aca="true" t="shared" si="3" ref="S3:S23">IF(R3="","",IF(TYPE(R3)=2,R3,(P3*60+Q3+(R3/60))))</f>
        <v>dns</v>
      </c>
      <c r="T3" s="64" t="str">
        <f aca="true" t="shared" si="4" ref="T3:T23">IF(S3="","",IF(TYPE(R3)=2,S3,S3/(O3)))</f>
        <v>dns</v>
      </c>
    </row>
    <row r="4" spans="1:20" ht="15">
      <c r="A4" s="89">
        <v>117</v>
      </c>
      <c r="B4" s="82">
        <v>2</v>
      </c>
      <c r="C4" s="78" t="s">
        <v>245</v>
      </c>
      <c r="D4" s="78" t="s">
        <v>246</v>
      </c>
      <c r="E4" s="89">
        <v>117</v>
      </c>
      <c r="F4" s="92" t="s">
        <v>219</v>
      </c>
      <c r="G4" s="65"/>
      <c r="H4" s="51"/>
      <c r="I4" s="51"/>
      <c r="J4" s="51" t="e">
        <f t="shared" si="0"/>
        <v>#DIV/0!</v>
      </c>
      <c r="K4" s="51">
        <f>IF(F4="","",INDEX(SCHRS!$A$1:J$23,MATCH(F4,SCHRS!$B$1:$B$23,0),3))</f>
        <v>0</v>
      </c>
      <c r="L4" s="60" t="e">
        <f t="shared" si="1"/>
        <v>#DIV/0!</v>
      </c>
      <c r="M4" s="61">
        <f>IF(F4="","",INDEX(SCHRS!$A$1:$J$23,MATCH(F4,SCHRS!$B$1:$B$23,0),$D$1+5))</f>
        <v>1.049</v>
      </c>
      <c r="N4" s="61">
        <v>1</v>
      </c>
      <c r="O4" s="61">
        <f t="shared" si="2"/>
        <v>1.049</v>
      </c>
      <c r="P4" s="62"/>
      <c r="Q4" s="76">
        <v>34</v>
      </c>
      <c r="R4" s="83">
        <v>25</v>
      </c>
      <c r="S4" s="64">
        <f t="shared" si="3"/>
        <v>34.416666666666664</v>
      </c>
      <c r="T4" s="64">
        <f t="shared" si="4"/>
        <v>32.80902446774706</v>
      </c>
    </row>
    <row r="5" spans="1:20" ht="15">
      <c r="A5" s="85">
        <v>125</v>
      </c>
      <c r="B5" s="82">
        <v>3</v>
      </c>
      <c r="C5" s="78" t="s">
        <v>241</v>
      </c>
      <c r="D5" s="81"/>
      <c r="E5" s="85">
        <v>125</v>
      </c>
      <c r="F5" s="91" t="s">
        <v>229</v>
      </c>
      <c r="G5" s="65"/>
      <c r="H5" s="51"/>
      <c r="I5" s="51"/>
      <c r="J5" s="51" t="e">
        <f t="shared" si="0"/>
        <v>#DIV/0!</v>
      </c>
      <c r="K5" s="51">
        <f>IF(F5="","",INDEX(SCHRS!$A$1:J$23,MATCH(F5,SCHRS!$B$1:$B$23,0),3))</f>
        <v>0</v>
      </c>
      <c r="L5" s="60" t="e">
        <f t="shared" si="1"/>
        <v>#DIV/0!</v>
      </c>
      <c r="M5" s="61">
        <f>IF(F5="","",INDEX(SCHRS!$A$1:$J$23,MATCH(F5,SCHRS!$B$1:$B$23,0),$D$1+5))</f>
        <v>1.079</v>
      </c>
      <c r="N5" s="61">
        <v>1</v>
      </c>
      <c r="O5" s="61">
        <f t="shared" si="2"/>
        <v>1.079</v>
      </c>
      <c r="P5" s="62"/>
      <c r="Q5" s="76">
        <v>36</v>
      </c>
      <c r="R5" s="83">
        <v>4</v>
      </c>
      <c r="S5" s="64">
        <f t="shared" si="3"/>
        <v>36.06666666666667</v>
      </c>
      <c r="T5" s="64">
        <f t="shared" si="4"/>
        <v>33.42601173926476</v>
      </c>
    </row>
    <row r="6" spans="1:20" ht="15">
      <c r="A6" s="89">
        <v>314</v>
      </c>
      <c r="B6" s="82">
        <v>5</v>
      </c>
      <c r="C6" s="78" t="s">
        <v>242</v>
      </c>
      <c r="D6" s="78" t="s">
        <v>243</v>
      </c>
      <c r="E6" s="89">
        <v>314</v>
      </c>
      <c r="F6" s="10" t="s">
        <v>225</v>
      </c>
      <c r="G6" s="65"/>
      <c r="H6" s="51"/>
      <c r="I6" s="51"/>
      <c r="J6" s="51" t="e">
        <f t="shared" si="0"/>
        <v>#DIV/0!</v>
      </c>
      <c r="K6" s="51">
        <f>IF(F6="","",INDEX(SCHRS!$A$1:J$23,MATCH(F6,SCHRS!$B$1:$B$23,0),3))</f>
        <v>0</v>
      </c>
      <c r="L6" s="60" t="e">
        <f t="shared" si="1"/>
        <v>#DIV/0!</v>
      </c>
      <c r="M6" s="61">
        <f>IF(F6="","",INDEX(SCHRS!$A$1:$J$23,MATCH(F6,SCHRS!$B$1:$B$23,0),$D$1+5))</f>
        <v>1.05</v>
      </c>
      <c r="N6" s="61">
        <v>1</v>
      </c>
      <c r="O6" s="61">
        <f t="shared" si="2"/>
        <v>1.05</v>
      </c>
      <c r="P6" s="62"/>
      <c r="Q6" s="76">
        <v>40</v>
      </c>
      <c r="R6" s="83">
        <v>45</v>
      </c>
      <c r="S6" s="64">
        <f t="shared" si="3"/>
        <v>40.75</v>
      </c>
      <c r="T6" s="64">
        <f t="shared" si="4"/>
        <v>38.80952380952381</v>
      </c>
    </row>
    <row r="7" spans="1:20" ht="15">
      <c r="A7" s="89">
        <v>356</v>
      </c>
      <c r="B7" s="82">
        <v>4</v>
      </c>
      <c r="C7" s="78" t="s">
        <v>234</v>
      </c>
      <c r="D7" s="81"/>
      <c r="E7" s="89">
        <v>356</v>
      </c>
      <c r="F7" s="92" t="s">
        <v>223</v>
      </c>
      <c r="G7" s="65"/>
      <c r="H7" s="51"/>
      <c r="I7" s="51"/>
      <c r="J7" s="51" t="e">
        <f t="shared" si="0"/>
        <v>#DIV/0!</v>
      </c>
      <c r="K7" s="51">
        <f>IF(F7="","",INDEX(SCHRS!$A$1:J$23,MATCH(F7,SCHRS!$B$1:$B$23,0),3))</f>
        <v>0</v>
      </c>
      <c r="L7" s="60" t="e">
        <f t="shared" si="1"/>
        <v>#DIV/0!</v>
      </c>
      <c r="M7" s="61">
        <f>IF(F7="","",INDEX(SCHRS!$A$1:$J$23,MATCH(F7,SCHRS!$B$1:$B$23,0),$D$1+5))</f>
        <v>1.067</v>
      </c>
      <c r="N7" s="61">
        <v>1</v>
      </c>
      <c r="O7" s="61">
        <f t="shared" si="2"/>
        <v>1.067</v>
      </c>
      <c r="P7" s="62"/>
      <c r="Q7" s="76">
        <v>35</v>
      </c>
      <c r="R7" s="83">
        <v>47</v>
      </c>
      <c r="S7" s="64">
        <f t="shared" si="3"/>
        <v>35.78333333333333</v>
      </c>
      <c r="T7" s="64">
        <f t="shared" si="4"/>
        <v>33.536394876601065</v>
      </c>
    </row>
    <row r="8" spans="1:20" ht="15">
      <c r="A8" s="89">
        <v>6713</v>
      </c>
      <c r="B8" s="82">
        <v>1</v>
      </c>
      <c r="C8" s="78" t="s">
        <v>247</v>
      </c>
      <c r="D8" s="81"/>
      <c r="E8" s="89">
        <v>6713</v>
      </c>
      <c r="F8" s="91" t="s">
        <v>20</v>
      </c>
      <c r="G8" s="65"/>
      <c r="H8" s="51"/>
      <c r="I8" s="51"/>
      <c r="J8" s="51" t="e">
        <f t="shared" si="0"/>
        <v>#DIV/0!</v>
      </c>
      <c r="K8" s="51">
        <f>IF(F8="","",INDEX(SCHRS!$A$1:J$23,MATCH(F8,SCHRS!$B$1:$B$23,0),3))</f>
        <v>0</v>
      </c>
      <c r="L8" s="60" t="e">
        <f t="shared" si="1"/>
        <v>#DIV/0!</v>
      </c>
      <c r="M8" s="61">
        <f>IF(F8="","",INDEX(SCHRS!$A$1:$J$23,MATCH(F8,SCHRS!$B$1:$B$23,0),$D$1+5))</f>
        <v>1.209</v>
      </c>
      <c r="N8" s="61">
        <v>1</v>
      </c>
      <c r="O8" s="61">
        <f t="shared" si="2"/>
        <v>1.209</v>
      </c>
      <c r="P8" s="62"/>
      <c r="Q8" s="76">
        <v>31</v>
      </c>
      <c r="R8" s="83">
        <v>35</v>
      </c>
      <c r="S8" s="64">
        <f t="shared" si="3"/>
        <v>31.583333333333332</v>
      </c>
      <c r="T8" s="64">
        <f t="shared" si="4"/>
        <v>26.123518059001928</v>
      </c>
    </row>
    <row r="9" spans="1:20" ht="15">
      <c r="A9" s="89">
        <v>102252</v>
      </c>
      <c r="B9" s="82">
        <v>6</v>
      </c>
      <c r="C9" s="77" t="s">
        <v>230</v>
      </c>
      <c r="D9" s="77" t="s">
        <v>231</v>
      </c>
      <c r="E9" s="89">
        <v>102252</v>
      </c>
      <c r="F9" s="78" t="s">
        <v>240</v>
      </c>
      <c r="G9" s="65"/>
      <c r="H9" s="51"/>
      <c r="I9" s="51"/>
      <c r="J9" s="51" t="e">
        <f t="shared" si="0"/>
        <v>#DIV/0!</v>
      </c>
      <c r="K9" s="51">
        <f>IF(F9="","",INDEX(SCHRS!$A$1:J$23,MATCH(F9,SCHRS!$B$1:$B$23,0),3))</f>
        <v>0</v>
      </c>
      <c r="L9" s="60" t="e">
        <f t="shared" si="1"/>
        <v>#DIV/0!</v>
      </c>
      <c r="M9" s="61">
        <f>IF(F9="","",INDEX(SCHRS!$A$1:$J$23,MATCH(F9,SCHRS!$B$1:$B$23,0),$D$1+5))</f>
        <v>1.208</v>
      </c>
      <c r="N9" s="61">
        <v>1</v>
      </c>
      <c r="O9" s="61">
        <f t="shared" si="2"/>
        <v>1.208</v>
      </c>
      <c r="P9" s="62"/>
      <c r="Q9" s="76">
        <v>50</v>
      </c>
      <c r="R9" s="83">
        <v>0</v>
      </c>
      <c r="S9" s="64">
        <f t="shared" si="3"/>
        <v>50</v>
      </c>
      <c r="T9" s="64">
        <f t="shared" si="4"/>
        <v>41.390728476821195</v>
      </c>
    </row>
    <row r="10" spans="1:20" ht="15">
      <c r="A10" s="81"/>
      <c r="B10" s="82"/>
      <c r="C10" s="77"/>
      <c r="D10" s="77"/>
      <c r="E10" s="89"/>
      <c r="F10" s="78" t="s">
        <v>240</v>
      </c>
      <c r="G10" s="65"/>
      <c r="H10" s="51"/>
      <c r="I10" s="51"/>
      <c r="J10" s="51" t="e">
        <f t="shared" si="0"/>
        <v>#DIV/0!</v>
      </c>
      <c r="K10" s="51">
        <f>IF(F10="","",INDEX(SCHRS!$A$1:J$23,MATCH(F10,SCHRS!$B$1:$B$23,0),3))</f>
        <v>0</v>
      </c>
      <c r="L10" s="60" t="e">
        <f t="shared" si="1"/>
        <v>#DIV/0!</v>
      </c>
      <c r="M10" s="61">
        <f>IF(F10="","",INDEX(SCHRS!$A$1:$J$23,MATCH(F10,SCHRS!$B$1:$B$23,0),$D$1+5))</f>
        <v>1.208</v>
      </c>
      <c r="N10" s="61">
        <v>1</v>
      </c>
      <c r="O10" s="61">
        <f t="shared" si="2"/>
        <v>1.208</v>
      </c>
      <c r="P10" s="62"/>
      <c r="Q10" s="76"/>
      <c r="R10" s="83"/>
      <c r="S10" s="64">
        <f t="shared" si="3"/>
      </c>
      <c r="T10" s="64">
        <f t="shared" si="4"/>
      </c>
    </row>
    <row r="11" spans="1:20" ht="15">
      <c r="A11" s="81"/>
      <c r="B11" s="82"/>
      <c r="C11" s="77"/>
      <c r="D11" s="77"/>
      <c r="E11" s="89"/>
      <c r="F11" s="78" t="s">
        <v>240</v>
      </c>
      <c r="G11" s="65"/>
      <c r="H11" s="51"/>
      <c r="I11" s="51"/>
      <c r="J11" s="51" t="e">
        <f t="shared" si="0"/>
        <v>#DIV/0!</v>
      </c>
      <c r="K11" s="51">
        <f>IF(F11="","",INDEX(SCHRS!$A$1:J$23,MATCH(F11,SCHRS!$B$1:$B$23,0),3))</f>
        <v>0</v>
      </c>
      <c r="L11" s="60" t="e">
        <f t="shared" si="1"/>
        <v>#DIV/0!</v>
      </c>
      <c r="M11" s="61">
        <f>IF(F11="","",INDEX(SCHRS!$A$1:$J$23,MATCH(F11,SCHRS!$B$1:$B$23,0),$D$1+5))</f>
        <v>1.208</v>
      </c>
      <c r="N11" s="61">
        <v>1</v>
      </c>
      <c r="O11" s="61">
        <f t="shared" si="2"/>
        <v>1.208</v>
      </c>
      <c r="P11" s="62"/>
      <c r="Q11" s="76"/>
      <c r="R11" s="83"/>
      <c r="S11" s="64">
        <f t="shared" si="3"/>
      </c>
      <c r="T11" s="64">
        <f t="shared" si="4"/>
      </c>
    </row>
    <row r="12" spans="1:20" ht="15">
      <c r="A12" s="81"/>
      <c r="B12" s="82"/>
      <c r="C12" s="77"/>
      <c r="D12" s="77"/>
      <c r="E12" s="89"/>
      <c r="F12" s="78" t="s">
        <v>240</v>
      </c>
      <c r="G12" s="65"/>
      <c r="H12" s="51"/>
      <c r="I12" s="51"/>
      <c r="J12" s="51" t="e">
        <f t="shared" si="0"/>
        <v>#DIV/0!</v>
      </c>
      <c r="K12" s="51">
        <f>IF(F12="","",INDEX(SCHRS!$A$1:J$23,MATCH(F12,SCHRS!$B$1:$B$23,0),3))</f>
        <v>0</v>
      </c>
      <c r="L12" s="60" t="e">
        <f t="shared" si="1"/>
        <v>#DIV/0!</v>
      </c>
      <c r="M12" s="61">
        <f>IF(F12="","",INDEX(SCHRS!$A$1:$J$23,MATCH(F12,SCHRS!$B$1:$B$23,0),$D$1+5))</f>
        <v>1.208</v>
      </c>
      <c r="N12" s="61">
        <v>1</v>
      </c>
      <c r="O12" s="61">
        <f t="shared" si="2"/>
        <v>1.208</v>
      </c>
      <c r="P12" s="62"/>
      <c r="Q12" s="76"/>
      <c r="R12" s="83"/>
      <c r="S12" s="64">
        <f t="shared" si="3"/>
      </c>
      <c r="T12" s="64">
        <f t="shared" si="4"/>
      </c>
    </row>
    <row r="13" spans="1:20" ht="15">
      <c r="A13" s="81"/>
      <c r="B13" s="82"/>
      <c r="C13" s="77"/>
      <c r="D13" s="77"/>
      <c r="E13" s="89"/>
      <c r="F13" s="78" t="s">
        <v>240</v>
      </c>
      <c r="G13" s="65"/>
      <c r="H13" s="51"/>
      <c r="I13" s="51"/>
      <c r="J13" s="51" t="e">
        <f t="shared" si="0"/>
        <v>#DIV/0!</v>
      </c>
      <c r="K13" s="51">
        <f>IF(F13="","",INDEX(SCHRS!$A$1:J$23,MATCH(F13,SCHRS!$B$1:$B$23,0),3))</f>
        <v>0</v>
      </c>
      <c r="L13" s="60" t="e">
        <f t="shared" si="1"/>
        <v>#DIV/0!</v>
      </c>
      <c r="M13" s="61">
        <f>IF(F13="","",INDEX(SCHRS!$A$1:$J$23,MATCH(F13,SCHRS!$B$1:$B$23,0),$D$1+5))</f>
        <v>1.208</v>
      </c>
      <c r="N13" s="61">
        <v>1</v>
      </c>
      <c r="O13" s="61">
        <f t="shared" si="2"/>
        <v>1.208</v>
      </c>
      <c r="P13" s="62"/>
      <c r="Q13" s="76"/>
      <c r="R13" s="83"/>
      <c r="S13" s="64">
        <f t="shared" si="3"/>
      </c>
      <c r="T13" s="64">
        <f t="shared" si="4"/>
      </c>
    </row>
    <row r="14" spans="1:20" ht="15">
      <c r="A14" s="81"/>
      <c r="B14" s="82"/>
      <c r="C14" s="77"/>
      <c r="D14" s="77"/>
      <c r="E14" s="89"/>
      <c r="F14" s="78" t="s">
        <v>240</v>
      </c>
      <c r="G14" s="65"/>
      <c r="H14" s="51"/>
      <c r="I14" s="51"/>
      <c r="J14" s="51" t="e">
        <f t="shared" si="0"/>
        <v>#DIV/0!</v>
      </c>
      <c r="K14" s="51">
        <f>IF(F14="","",INDEX(SCHRS!$A$1:J$23,MATCH(F14,SCHRS!$B$1:$B$23,0),3))</f>
        <v>0</v>
      </c>
      <c r="L14" s="60" t="e">
        <f t="shared" si="1"/>
        <v>#DIV/0!</v>
      </c>
      <c r="M14" s="61">
        <f>IF(F14="","",INDEX(SCHRS!$A$1:$J$23,MATCH(F14,SCHRS!$B$1:$B$23,0),$D$1+5))</f>
        <v>1.208</v>
      </c>
      <c r="N14" s="61">
        <v>1</v>
      </c>
      <c r="O14" s="61">
        <f t="shared" si="2"/>
        <v>1.208</v>
      </c>
      <c r="P14" s="62"/>
      <c r="Q14" s="76"/>
      <c r="R14" s="83"/>
      <c r="S14" s="64">
        <f t="shared" si="3"/>
      </c>
      <c r="T14" s="64">
        <f t="shared" si="4"/>
      </c>
    </row>
    <row r="15" spans="1:20" ht="15">
      <c r="A15" s="81"/>
      <c r="B15" s="82"/>
      <c r="C15" s="77"/>
      <c r="D15" s="77"/>
      <c r="E15" s="89"/>
      <c r="F15" s="78" t="s">
        <v>240</v>
      </c>
      <c r="G15" s="65"/>
      <c r="H15" s="51"/>
      <c r="I15" s="51"/>
      <c r="J15" s="51" t="e">
        <f t="shared" si="0"/>
        <v>#DIV/0!</v>
      </c>
      <c r="K15" s="51">
        <f>IF(F15="","",INDEX(SCHRS!$A$1:J$23,MATCH(F15,SCHRS!$B$1:$B$23,0),3))</f>
        <v>0</v>
      </c>
      <c r="L15" s="60" t="e">
        <f t="shared" si="1"/>
        <v>#DIV/0!</v>
      </c>
      <c r="M15" s="61">
        <f>IF(F15="","",INDEX(SCHRS!$A$1:$J$23,MATCH(F15,SCHRS!$B$1:$B$23,0),$D$1+5))</f>
        <v>1.208</v>
      </c>
      <c r="N15" s="61">
        <v>1</v>
      </c>
      <c r="O15" s="61">
        <f t="shared" si="2"/>
        <v>1.208</v>
      </c>
      <c r="P15" s="62"/>
      <c r="Q15" s="76"/>
      <c r="R15" s="83"/>
      <c r="S15" s="64">
        <f t="shared" si="3"/>
      </c>
      <c r="T15" s="64">
        <f t="shared" si="4"/>
      </c>
    </row>
    <row r="16" spans="1:20" ht="15">
      <c r="A16" s="81"/>
      <c r="B16" s="82"/>
      <c r="C16" s="77"/>
      <c r="D16" s="77"/>
      <c r="E16" s="89"/>
      <c r="F16" s="78" t="s">
        <v>240</v>
      </c>
      <c r="G16" s="65"/>
      <c r="H16" s="51"/>
      <c r="I16" s="51"/>
      <c r="J16" s="51" t="e">
        <f t="shared" si="0"/>
        <v>#DIV/0!</v>
      </c>
      <c r="K16" s="51">
        <f>IF(F16="","",INDEX(SCHRS!$A$1:J$23,MATCH(F16,SCHRS!$B$1:$B$23,0),3))</f>
        <v>0</v>
      </c>
      <c r="L16" s="60" t="e">
        <f t="shared" si="1"/>
        <v>#DIV/0!</v>
      </c>
      <c r="M16" s="61">
        <f>IF(F16="","",INDEX(SCHRS!$A$1:$J$23,MATCH(F16,SCHRS!$B$1:$B$23,0),$D$1+5))</f>
        <v>1.208</v>
      </c>
      <c r="N16" s="61">
        <v>1</v>
      </c>
      <c r="O16" s="61">
        <f t="shared" si="2"/>
        <v>1.208</v>
      </c>
      <c r="P16" s="62"/>
      <c r="Q16" s="76"/>
      <c r="R16" s="83"/>
      <c r="S16" s="64">
        <f t="shared" si="3"/>
      </c>
      <c r="T16" s="64">
        <f t="shared" si="4"/>
      </c>
    </row>
    <row r="17" spans="1:20" ht="15">
      <c r="A17" s="81"/>
      <c r="B17" s="82"/>
      <c r="C17" s="77"/>
      <c r="D17" s="77"/>
      <c r="E17" s="89"/>
      <c r="F17" s="78" t="s">
        <v>240</v>
      </c>
      <c r="G17" s="65"/>
      <c r="H17" s="51"/>
      <c r="I17" s="51"/>
      <c r="J17" s="51" t="e">
        <f t="shared" si="0"/>
        <v>#DIV/0!</v>
      </c>
      <c r="K17" s="51">
        <f>IF(F17="","",INDEX(SCHRS!$A$1:J$23,MATCH(F17,SCHRS!$B$1:$B$23,0),3))</f>
        <v>0</v>
      </c>
      <c r="L17" s="60" t="e">
        <f t="shared" si="1"/>
        <v>#DIV/0!</v>
      </c>
      <c r="M17" s="61">
        <f>IF(F17="","",INDEX(SCHRS!$A$1:$J$23,MATCH(F17,SCHRS!$B$1:$B$23,0),$D$1+5))</f>
        <v>1.208</v>
      </c>
      <c r="N17" s="61">
        <v>1</v>
      </c>
      <c r="O17" s="61">
        <f t="shared" si="2"/>
        <v>1.208</v>
      </c>
      <c r="P17" s="62"/>
      <c r="Q17" s="76"/>
      <c r="R17" s="83"/>
      <c r="S17" s="64">
        <f t="shared" si="3"/>
      </c>
      <c r="T17" s="64">
        <f t="shared" si="4"/>
      </c>
    </row>
    <row r="18" spans="1:20" ht="15">
      <c r="A18" s="81"/>
      <c r="B18" s="82"/>
      <c r="C18" s="78"/>
      <c r="D18" s="78"/>
      <c r="E18" s="89"/>
      <c r="F18" s="78" t="s">
        <v>240</v>
      </c>
      <c r="G18" s="65"/>
      <c r="H18" s="51"/>
      <c r="I18" s="51"/>
      <c r="J18" s="51" t="e">
        <f t="shared" si="0"/>
        <v>#DIV/0!</v>
      </c>
      <c r="K18" s="51">
        <f>IF(F18="","",INDEX(SCHRS!$A$1:J$23,MATCH(F18,SCHRS!$B$1:$B$23,0),3))</f>
        <v>0</v>
      </c>
      <c r="L18" s="60" t="e">
        <f t="shared" si="1"/>
        <v>#DIV/0!</v>
      </c>
      <c r="M18" s="61">
        <f>IF(F18="","",INDEX(SCHRS!$A$1:$J$23,MATCH(F18,SCHRS!$B$1:$B$23,0),$D$1+5))</f>
        <v>1.208</v>
      </c>
      <c r="N18" s="61">
        <v>1</v>
      </c>
      <c r="O18" s="61">
        <f t="shared" si="2"/>
        <v>1.208</v>
      </c>
      <c r="P18" s="62"/>
      <c r="Q18" s="76"/>
      <c r="R18" s="83"/>
      <c r="S18" s="64">
        <f t="shared" si="3"/>
      </c>
      <c r="T18" s="64">
        <f t="shared" si="4"/>
      </c>
    </row>
    <row r="19" spans="1:20" ht="15">
      <c r="A19" s="81"/>
      <c r="B19" s="82"/>
      <c r="C19" s="78"/>
      <c r="D19" s="78"/>
      <c r="E19" s="89"/>
      <c r="F19" s="78" t="s">
        <v>240</v>
      </c>
      <c r="G19" s="65"/>
      <c r="H19" s="51"/>
      <c r="I19" s="51"/>
      <c r="J19" s="51" t="e">
        <f t="shared" si="0"/>
        <v>#DIV/0!</v>
      </c>
      <c r="K19" s="51">
        <f>IF(F19="","",INDEX(SCHRS!$A$1:J$23,MATCH(F19,SCHRS!$B$1:$B$23,0),3))</f>
        <v>0</v>
      </c>
      <c r="L19" s="60" t="e">
        <f t="shared" si="1"/>
        <v>#DIV/0!</v>
      </c>
      <c r="M19" s="61">
        <f>IF(F19="","",INDEX(SCHRS!$A$1:$J$23,MATCH(F19,SCHRS!$B$1:$B$23,0),$D$1+5))</f>
        <v>1.208</v>
      </c>
      <c r="N19" s="61">
        <v>1</v>
      </c>
      <c r="O19" s="61">
        <f t="shared" si="2"/>
        <v>1.208</v>
      </c>
      <c r="P19" s="62"/>
      <c r="Q19" s="76"/>
      <c r="R19" s="83"/>
      <c r="S19" s="64">
        <f t="shared" si="3"/>
      </c>
      <c r="T19" s="64">
        <f t="shared" si="4"/>
      </c>
    </row>
    <row r="20" spans="1:20" ht="15">
      <c r="A20" s="81"/>
      <c r="B20" s="82"/>
      <c r="C20" s="78"/>
      <c r="D20" s="78"/>
      <c r="E20" s="89"/>
      <c r="F20" s="78" t="s">
        <v>240</v>
      </c>
      <c r="G20" s="65"/>
      <c r="H20" s="51"/>
      <c r="I20" s="51"/>
      <c r="J20" s="51" t="e">
        <f t="shared" si="0"/>
        <v>#DIV/0!</v>
      </c>
      <c r="K20" s="51">
        <f>IF(F20="","",INDEX(SCHRS!$A$1:J$23,MATCH(F20,SCHRS!$B$1:$B$23,0),3))</f>
        <v>0</v>
      </c>
      <c r="L20" s="60" t="e">
        <f t="shared" si="1"/>
        <v>#DIV/0!</v>
      </c>
      <c r="M20" s="61">
        <f>IF(F20="","",INDEX(SCHRS!$A$1:$J$23,MATCH(F20,SCHRS!$B$1:$B$23,0),$D$1+5))</f>
        <v>1.208</v>
      </c>
      <c r="N20" s="61">
        <v>1</v>
      </c>
      <c r="O20" s="61">
        <f t="shared" si="2"/>
        <v>1.208</v>
      </c>
      <c r="P20" s="62"/>
      <c r="Q20" s="76"/>
      <c r="R20" s="83"/>
      <c r="S20" s="64">
        <f t="shared" si="3"/>
      </c>
      <c r="T20" s="64">
        <f t="shared" si="4"/>
      </c>
    </row>
    <row r="21" spans="1:20" ht="15">
      <c r="A21" s="81"/>
      <c r="B21" s="82"/>
      <c r="C21" s="51"/>
      <c r="D21" s="78"/>
      <c r="E21" s="89"/>
      <c r="F21" s="78" t="s">
        <v>240</v>
      </c>
      <c r="G21" s="65"/>
      <c r="H21" s="51"/>
      <c r="I21" s="51"/>
      <c r="J21" s="51" t="e">
        <f t="shared" si="0"/>
        <v>#DIV/0!</v>
      </c>
      <c r="K21" s="51">
        <f>IF(F21="","",INDEX(SCHRS!$A$1:J$23,MATCH(F21,SCHRS!$B$1:$B$23,0),3))</f>
        <v>0</v>
      </c>
      <c r="L21" s="60" t="e">
        <f t="shared" si="1"/>
        <v>#DIV/0!</v>
      </c>
      <c r="M21" s="61">
        <f>IF(F21="","",INDEX(SCHRS!$A$1:$J$23,MATCH(F21,SCHRS!$B$1:$B$23,0),$D$1+5))</f>
        <v>1.208</v>
      </c>
      <c r="N21" s="61">
        <v>1</v>
      </c>
      <c r="O21" s="61">
        <f t="shared" si="2"/>
        <v>1.208</v>
      </c>
      <c r="P21" s="62"/>
      <c r="Q21" s="63"/>
      <c r="R21" s="83"/>
      <c r="S21" s="64">
        <f t="shared" si="3"/>
      </c>
      <c r="T21" s="64">
        <f t="shared" si="4"/>
      </c>
    </row>
    <row r="22" spans="1:20" ht="15">
      <c r="A22" s="81"/>
      <c r="B22" s="82"/>
      <c r="C22" s="78"/>
      <c r="E22" s="89"/>
      <c r="F22" s="78" t="s">
        <v>240</v>
      </c>
      <c r="G22" s="65"/>
      <c r="H22" s="51"/>
      <c r="I22" s="51"/>
      <c r="J22" s="51" t="e">
        <f t="shared" si="0"/>
        <v>#DIV/0!</v>
      </c>
      <c r="K22" s="51">
        <f>IF(F22="","",INDEX(SCHRS!$A$1:J$23,MATCH(F22,SCHRS!$B$1:$B$23,0),3))</f>
        <v>0</v>
      </c>
      <c r="L22" s="60" t="e">
        <f t="shared" si="1"/>
        <v>#DIV/0!</v>
      </c>
      <c r="M22" s="61">
        <f>IF(F22="","",INDEX(SCHRS!$A$1:$J$23,MATCH(F22,SCHRS!$B$1:$B$23,0),$D$1+5))</f>
        <v>1.208</v>
      </c>
      <c r="N22" s="61">
        <v>1</v>
      </c>
      <c r="O22" s="61">
        <f t="shared" si="2"/>
        <v>1.208</v>
      </c>
      <c r="P22" s="62"/>
      <c r="Q22" s="76"/>
      <c r="R22" s="83"/>
      <c r="S22" s="64">
        <f t="shared" si="3"/>
      </c>
      <c r="T22" s="64">
        <f t="shared" si="4"/>
      </c>
    </row>
    <row r="23" spans="1:20" ht="15">
      <c r="A23" s="84"/>
      <c r="B23" s="82"/>
      <c r="C23" s="79"/>
      <c r="D23" s="79"/>
      <c r="E23" s="85"/>
      <c r="F23" s="78" t="s">
        <v>240</v>
      </c>
      <c r="G23" s="65"/>
      <c r="H23" s="51"/>
      <c r="I23" s="51"/>
      <c r="J23" s="51" t="e">
        <f t="shared" si="0"/>
        <v>#DIV/0!</v>
      </c>
      <c r="K23" s="51">
        <f>IF(F23="","",INDEX(SCHRS!$A$1:J$23,MATCH(F23,SCHRS!$B$1:$B$23,0),3))</f>
        <v>0</v>
      </c>
      <c r="L23" s="60" t="e">
        <f t="shared" si="1"/>
        <v>#DIV/0!</v>
      </c>
      <c r="M23" s="61">
        <f>IF(F23="","",INDEX(SCHRS!$A$1:$J$23,MATCH(F23,SCHRS!$B$1:$B$23,0),$D$1+5))</f>
        <v>1.208</v>
      </c>
      <c r="N23" s="61">
        <v>1</v>
      </c>
      <c r="O23" s="61">
        <f t="shared" si="2"/>
        <v>1.208</v>
      </c>
      <c r="P23" s="62"/>
      <c r="Q23" s="76"/>
      <c r="R23" s="83"/>
      <c r="S23" s="64">
        <f t="shared" si="3"/>
      </c>
      <c r="T23" s="64">
        <f t="shared" si="4"/>
      </c>
    </row>
    <row r="24" ht="15">
      <c r="B24" s="67"/>
    </row>
    <row r="25" ht="15">
      <c r="B25" s="67"/>
    </row>
    <row r="26" ht="15">
      <c r="B26" s="67"/>
    </row>
    <row r="27" ht="15">
      <c r="B27" s="67"/>
    </row>
    <row r="28" ht="15">
      <c r="B28" s="67"/>
    </row>
    <row r="29" ht="15">
      <c r="B29" s="67"/>
    </row>
    <row r="30" ht="15">
      <c r="B30" s="67"/>
    </row>
    <row r="31" ht="15">
      <c r="B31" s="67"/>
    </row>
    <row r="32" ht="15">
      <c r="B32" s="67"/>
    </row>
    <row r="33" ht="15">
      <c r="B33" s="67"/>
    </row>
    <row r="34" ht="15">
      <c r="B34" s="67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34"/>
  <sheetViews>
    <sheetView workbookViewId="0" topLeftCell="A1">
      <selection activeCell="B3" sqref="B3:B9"/>
    </sheetView>
  </sheetViews>
  <sheetFormatPr defaultColWidth="9.140625" defaultRowHeight="12.75"/>
  <cols>
    <col min="1" max="1" width="8.8515625" style="66" bestFit="1" customWidth="1"/>
    <col min="2" max="2" width="6.7109375" style="66" bestFit="1" customWidth="1"/>
    <col min="3" max="3" width="16.421875" style="67" bestFit="1" customWidth="1"/>
    <col min="4" max="4" width="13.7109375" style="67" bestFit="1" customWidth="1"/>
    <col min="5" max="5" width="8.28125" style="68" bestFit="1" customWidth="1"/>
    <col min="6" max="6" width="6.7109375" style="67" bestFit="1" customWidth="1"/>
    <col min="7" max="7" width="3.8515625" style="67" bestFit="1" customWidth="1"/>
    <col min="8" max="9" width="4.140625" style="67" bestFit="1" customWidth="1"/>
    <col min="10" max="10" width="8.421875" style="67" hidden="1" customWidth="1"/>
    <col min="11" max="11" width="7.28125" style="67" hidden="1" customWidth="1"/>
    <col min="12" max="12" width="8.421875" style="69" hidden="1" customWidth="1"/>
    <col min="13" max="13" width="9.28125" style="70" bestFit="1" customWidth="1"/>
    <col min="14" max="14" width="8.140625" style="70" bestFit="1" customWidth="1"/>
    <col min="15" max="15" width="9.28125" style="70" bestFit="1" customWidth="1"/>
    <col min="16" max="16" width="3.421875" style="67" bestFit="1" customWidth="1"/>
    <col min="17" max="17" width="4.7109375" style="67" bestFit="1" customWidth="1"/>
    <col min="18" max="18" width="4.8515625" style="67" bestFit="1" customWidth="1"/>
    <col min="19" max="19" width="9.28125" style="71" bestFit="1" customWidth="1"/>
    <col min="20" max="20" width="11.421875" style="71" bestFit="1" customWidth="1"/>
    <col min="21" max="16384" width="9.00390625" style="67" customWidth="1"/>
  </cols>
  <sheetData>
    <row r="1" spans="1:20" ht="15">
      <c r="A1" s="49" t="s">
        <v>188</v>
      </c>
      <c r="B1" s="50"/>
      <c r="C1" s="51"/>
      <c r="D1" s="51"/>
      <c r="E1" s="88"/>
      <c r="F1" s="51"/>
      <c r="G1" s="51"/>
      <c r="H1" s="51"/>
      <c r="I1" s="51"/>
      <c r="J1" s="51"/>
      <c r="K1" s="51"/>
      <c r="L1" s="51"/>
      <c r="M1" s="51"/>
      <c r="N1" s="51"/>
      <c r="O1" s="51"/>
      <c r="P1" s="86" t="s">
        <v>189</v>
      </c>
      <c r="Q1" s="86"/>
      <c r="R1" s="86"/>
      <c r="S1" s="86"/>
      <c r="T1" s="86"/>
    </row>
    <row r="2" spans="1:20" ht="1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80" t="s">
        <v>86</v>
      </c>
    </row>
    <row r="3" spans="1:20" ht="15">
      <c r="A3" s="90">
        <v>5</v>
      </c>
      <c r="B3" s="82">
        <v>7</v>
      </c>
      <c r="C3" s="78" t="s">
        <v>232</v>
      </c>
      <c r="D3" s="78" t="s">
        <v>244</v>
      </c>
      <c r="E3" s="90">
        <v>5</v>
      </c>
      <c r="F3" s="78" t="s">
        <v>14</v>
      </c>
      <c r="G3" s="65"/>
      <c r="H3" s="51"/>
      <c r="I3" s="51"/>
      <c r="J3" s="51" t="e">
        <f aca="true" t="shared" si="0" ref="J3:J23">IF(OR(F3="",K3="nl"),"",IF(L3&lt;70,"L4",IF(L3&lt;80,"L3",IF(L3&lt;90,"L2",IF(L3&lt;100,"L1",IF(L3&gt;130,"H3",IF(L3&gt;120,"H2",IF(L3&gt;110,"H1",""))))))))</f>
        <v>#DIV/0!</v>
      </c>
      <c r="K3" s="51">
        <f>IF(F3="","",INDEX(SCHRS!$A$1:J$23,MATCH(F3,SCHRS!$B$1:$B$23,0),3))</f>
        <v>0</v>
      </c>
      <c r="L3" s="60" t="e">
        <f aca="true" t="shared" si="1" ref="L3:L23">IF(F3="","",IF(K3="nl",100,100*G3/K3))</f>
        <v>#DIV/0!</v>
      </c>
      <c r="M3" s="61">
        <f>IF(F3="","",INDEX(SCHRS!$A$1:$J$23,MATCH(F3,SCHRS!$B$1:$B$23,0),$D$1+5))</f>
        <v>1</v>
      </c>
      <c r="N3" s="61">
        <v>1</v>
      </c>
      <c r="O3" s="61">
        <f aca="true" t="shared" si="2" ref="O3:O23">IF(F3="","",M3*N3)</f>
        <v>1</v>
      </c>
      <c r="P3" s="62"/>
      <c r="Q3" s="76">
        <v>20</v>
      </c>
      <c r="R3" s="83">
        <v>49</v>
      </c>
      <c r="S3" s="64">
        <f aca="true" t="shared" si="3" ref="S3:S23">IF(R3="","",IF(TYPE(R3)=2,R3,(P3*60+Q3+(R3/60))))</f>
        <v>20.816666666666666</v>
      </c>
      <c r="T3" s="64">
        <f aca="true" t="shared" si="4" ref="T3:T23">IF(S3="","",IF(TYPE(R3)=2,S3,S3/(O3)))</f>
        <v>20.816666666666666</v>
      </c>
    </row>
    <row r="4" spans="1:20" ht="15">
      <c r="A4" s="89">
        <v>117</v>
      </c>
      <c r="B4" s="82">
        <v>3</v>
      </c>
      <c r="C4" s="78" t="s">
        <v>245</v>
      </c>
      <c r="D4" s="78" t="s">
        <v>246</v>
      </c>
      <c r="E4" s="89">
        <v>117</v>
      </c>
      <c r="F4" s="92" t="s">
        <v>219</v>
      </c>
      <c r="G4" s="65"/>
      <c r="H4" s="51"/>
      <c r="I4" s="51"/>
      <c r="J4" s="51" t="e">
        <f t="shared" si="0"/>
        <v>#DIV/0!</v>
      </c>
      <c r="K4" s="51">
        <f>IF(F4="","",INDEX(SCHRS!$A$1:J$23,MATCH(F4,SCHRS!$B$1:$B$23,0),3))</f>
        <v>0</v>
      </c>
      <c r="L4" s="60" t="e">
        <f t="shared" si="1"/>
        <v>#DIV/0!</v>
      </c>
      <c r="M4" s="61">
        <f>IF(F4="","",INDEX(SCHRS!$A$1:$J$23,MATCH(F4,SCHRS!$B$1:$B$23,0),$D$1+5))</f>
        <v>1.049</v>
      </c>
      <c r="N4" s="61">
        <v>1</v>
      </c>
      <c r="O4" s="61">
        <f t="shared" si="2"/>
        <v>1.049</v>
      </c>
      <c r="P4" s="62"/>
      <c r="Q4" s="76">
        <v>16</v>
      </c>
      <c r="R4" s="83">
        <v>3</v>
      </c>
      <c r="S4" s="64">
        <f t="shared" si="3"/>
        <v>16.05</v>
      </c>
      <c r="T4" s="64">
        <f t="shared" si="4"/>
        <v>15.300285986653957</v>
      </c>
    </row>
    <row r="5" spans="1:20" ht="15">
      <c r="A5" s="85">
        <v>125</v>
      </c>
      <c r="B5" s="82">
        <v>6</v>
      </c>
      <c r="C5" s="78" t="s">
        <v>241</v>
      </c>
      <c r="D5" s="81"/>
      <c r="E5" s="85">
        <v>125</v>
      </c>
      <c r="F5" s="91" t="s">
        <v>229</v>
      </c>
      <c r="G5" s="65"/>
      <c r="H5" s="51"/>
      <c r="I5" s="51"/>
      <c r="J5" s="51" t="e">
        <f t="shared" si="0"/>
        <v>#DIV/0!</v>
      </c>
      <c r="K5" s="51">
        <f>IF(F5="","",INDEX(SCHRS!$A$1:J$23,MATCH(F5,SCHRS!$B$1:$B$23,0),3))</f>
        <v>0</v>
      </c>
      <c r="L5" s="60" t="e">
        <f t="shared" si="1"/>
        <v>#DIV/0!</v>
      </c>
      <c r="M5" s="61">
        <f>IF(F5="","",INDEX(SCHRS!$A$1:$J$23,MATCH(F5,SCHRS!$B$1:$B$23,0),$D$1+5))</f>
        <v>1.079</v>
      </c>
      <c r="N5" s="61">
        <v>1</v>
      </c>
      <c r="O5" s="61">
        <f t="shared" si="2"/>
        <v>1.079</v>
      </c>
      <c r="P5" s="62"/>
      <c r="Q5" s="76">
        <v>20</v>
      </c>
      <c r="R5" s="83">
        <v>39</v>
      </c>
      <c r="S5" s="64">
        <f t="shared" si="3"/>
        <v>20.65</v>
      </c>
      <c r="T5" s="64">
        <f t="shared" si="4"/>
        <v>19.13809082483781</v>
      </c>
    </row>
    <row r="6" spans="1:20" ht="15">
      <c r="A6" s="89">
        <v>314</v>
      </c>
      <c r="B6" s="82">
        <v>5</v>
      </c>
      <c r="C6" s="78" t="s">
        <v>242</v>
      </c>
      <c r="D6" s="78" t="s">
        <v>243</v>
      </c>
      <c r="E6" s="89">
        <v>314</v>
      </c>
      <c r="F6" s="10" t="s">
        <v>225</v>
      </c>
      <c r="G6" s="65"/>
      <c r="H6" s="51"/>
      <c r="I6" s="51"/>
      <c r="J6" s="51" t="e">
        <f t="shared" si="0"/>
        <v>#DIV/0!</v>
      </c>
      <c r="K6" s="51">
        <f>IF(F6="","",INDEX(SCHRS!$A$1:J$23,MATCH(F6,SCHRS!$B$1:$B$23,0),3))</f>
        <v>0</v>
      </c>
      <c r="L6" s="60" t="e">
        <f t="shared" si="1"/>
        <v>#DIV/0!</v>
      </c>
      <c r="M6" s="61">
        <f>IF(F6="","",INDEX(SCHRS!$A$1:$J$23,MATCH(F6,SCHRS!$B$1:$B$23,0),$D$1+5))</f>
        <v>1.05</v>
      </c>
      <c r="N6" s="61">
        <v>1</v>
      </c>
      <c r="O6" s="61">
        <f t="shared" si="2"/>
        <v>1.05</v>
      </c>
      <c r="P6" s="62"/>
      <c r="Q6" s="76">
        <v>19</v>
      </c>
      <c r="R6" s="83">
        <v>45</v>
      </c>
      <c r="S6" s="64">
        <f t="shared" si="3"/>
        <v>19.75</v>
      </c>
      <c r="T6" s="64">
        <f t="shared" si="4"/>
        <v>18.80952380952381</v>
      </c>
    </row>
    <row r="7" spans="1:20" ht="15">
      <c r="A7" s="89">
        <v>356</v>
      </c>
      <c r="B7" s="82">
        <v>2</v>
      </c>
      <c r="C7" s="78" t="s">
        <v>234</v>
      </c>
      <c r="D7" s="81"/>
      <c r="E7" s="89">
        <v>356</v>
      </c>
      <c r="F7" s="92" t="s">
        <v>223</v>
      </c>
      <c r="G7" s="65"/>
      <c r="H7" s="51"/>
      <c r="I7" s="51"/>
      <c r="J7" s="51" t="e">
        <f t="shared" si="0"/>
        <v>#DIV/0!</v>
      </c>
      <c r="K7" s="51">
        <f>IF(F7="","",INDEX(SCHRS!$A$1:J$23,MATCH(F7,SCHRS!$B$1:$B$23,0),3))</f>
        <v>0</v>
      </c>
      <c r="L7" s="60" t="e">
        <f t="shared" si="1"/>
        <v>#DIV/0!</v>
      </c>
      <c r="M7" s="61">
        <f>IF(F7="","",INDEX(SCHRS!$A$1:$J$23,MATCH(F7,SCHRS!$B$1:$B$23,0),$D$1+5))</f>
        <v>1.067</v>
      </c>
      <c r="N7" s="61">
        <v>1</v>
      </c>
      <c r="O7" s="61">
        <f t="shared" si="2"/>
        <v>1.067</v>
      </c>
      <c r="P7" s="62"/>
      <c r="Q7" s="76">
        <v>15</v>
      </c>
      <c r="R7" s="83">
        <v>40</v>
      </c>
      <c r="S7" s="64">
        <f t="shared" si="3"/>
        <v>15.666666666666666</v>
      </c>
      <c r="T7" s="64">
        <f t="shared" si="4"/>
        <v>14.682911590128086</v>
      </c>
    </row>
    <row r="8" spans="1:20" ht="15">
      <c r="A8" s="89">
        <v>6713</v>
      </c>
      <c r="B8" s="82">
        <v>1</v>
      </c>
      <c r="C8" s="78" t="s">
        <v>247</v>
      </c>
      <c r="D8" s="81"/>
      <c r="E8" s="89">
        <v>6713</v>
      </c>
      <c r="F8" s="91" t="s">
        <v>20</v>
      </c>
      <c r="G8" s="65"/>
      <c r="H8" s="51"/>
      <c r="I8" s="51"/>
      <c r="J8" s="51" t="e">
        <f t="shared" si="0"/>
        <v>#DIV/0!</v>
      </c>
      <c r="K8" s="51">
        <f>IF(F8="","",INDEX(SCHRS!$A$1:J$23,MATCH(F8,SCHRS!$B$1:$B$23,0),3))</f>
        <v>0</v>
      </c>
      <c r="L8" s="60" t="e">
        <f t="shared" si="1"/>
        <v>#DIV/0!</v>
      </c>
      <c r="M8" s="61">
        <f>IF(F8="","",INDEX(SCHRS!$A$1:$J$23,MATCH(F8,SCHRS!$B$1:$B$23,0),$D$1+5))</f>
        <v>1.209</v>
      </c>
      <c r="N8" s="61">
        <v>1</v>
      </c>
      <c r="O8" s="61">
        <f t="shared" si="2"/>
        <v>1.209</v>
      </c>
      <c r="P8" s="62"/>
      <c r="Q8" s="76">
        <v>16</v>
      </c>
      <c r="R8" s="83">
        <v>10</v>
      </c>
      <c r="S8" s="64">
        <f t="shared" si="3"/>
        <v>16.166666666666668</v>
      </c>
      <c r="T8" s="64">
        <f t="shared" si="4"/>
        <v>13.371932726771437</v>
      </c>
    </row>
    <row r="9" spans="1:20" ht="15">
      <c r="A9" s="89">
        <v>102252</v>
      </c>
      <c r="B9" s="82">
        <v>4</v>
      </c>
      <c r="C9" s="77" t="s">
        <v>230</v>
      </c>
      <c r="D9" s="77" t="s">
        <v>231</v>
      </c>
      <c r="E9" s="89">
        <v>102252</v>
      </c>
      <c r="F9" s="78" t="s">
        <v>240</v>
      </c>
      <c r="G9" s="65"/>
      <c r="H9" s="51"/>
      <c r="I9" s="51"/>
      <c r="J9" s="51" t="e">
        <f t="shared" si="0"/>
        <v>#DIV/0!</v>
      </c>
      <c r="K9" s="51">
        <f>IF(F9="","",INDEX(SCHRS!$A$1:J$23,MATCH(F9,SCHRS!$B$1:$B$23,0),3))</f>
        <v>0</v>
      </c>
      <c r="L9" s="60" t="e">
        <f t="shared" si="1"/>
        <v>#DIV/0!</v>
      </c>
      <c r="M9" s="61">
        <f>IF(F9="","",INDEX(SCHRS!$A$1:$J$23,MATCH(F9,SCHRS!$B$1:$B$23,0),$D$1+5))</f>
        <v>1.208</v>
      </c>
      <c r="N9" s="61">
        <v>1</v>
      </c>
      <c r="O9" s="61">
        <f t="shared" si="2"/>
        <v>1.208</v>
      </c>
      <c r="P9" s="62"/>
      <c r="Q9" s="76">
        <v>22</v>
      </c>
      <c r="R9" s="83">
        <v>38</v>
      </c>
      <c r="S9" s="64">
        <f t="shared" si="3"/>
        <v>22.633333333333333</v>
      </c>
      <c r="T9" s="64">
        <f t="shared" si="4"/>
        <v>18.736203090507725</v>
      </c>
    </row>
    <row r="10" spans="1:20" ht="15">
      <c r="A10" s="81"/>
      <c r="B10" s="82"/>
      <c r="C10" s="77"/>
      <c r="D10" s="77"/>
      <c r="E10" s="89"/>
      <c r="F10" s="78" t="s">
        <v>240</v>
      </c>
      <c r="G10" s="65"/>
      <c r="H10" s="51"/>
      <c r="I10" s="51"/>
      <c r="J10" s="51" t="e">
        <f t="shared" si="0"/>
        <v>#DIV/0!</v>
      </c>
      <c r="K10" s="51">
        <f>IF(F10="","",INDEX(SCHRS!$A$1:J$23,MATCH(F10,SCHRS!$B$1:$B$23,0),3))</f>
        <v>0</v>
      </c>
      <c r="L10" s="60" t="e">
        <f t="shared" si="1"/>
        <v>#DIV/0!</v>
      </c>
      <c r="M10" s="61">
        <f>IF(F10="","",INDEX(SCHRS!$A$1:$J$23,MATCH(F10,SCHRS!$B$1:$B$23,0),$D$1+5))</f>
        <v>1.208</v>
      </c>
      <c r="N10" s="61">
        <v>1</v>
      </c>
      <c r="O10" s="61">
        <f t="shared" si="2"/>
        <v>1.208</v>
      </c>
      <c r="P10" s="62"/>
      <c r="Q10" s="76"/>
      <c r="R10" s="83"/>
      <c r="S10" s="64">
        <f t="shared" si="3"/>
      </c>
      <c r="T10" s="64">
        <f t="shared" si="4"/>
      </c>
    </row>
    <row r="11" spans="1:20" ht="15">
      <c r="A11" s="81"/>
      <c r="B11" s="82"/>
      <c r="C11" s="77"/>
      <c r="D11" s="77"/>
      <c r="E11" s="89"/>
      <c r="F11" s="78" t="s">
        <v>240</v>
      </c>
      <c r="G11" s="65"/>
      <c r="H11" s="51"/>
      <c r="I11" s="51"/>
      <c r="J11" s="51" t="e">
        <f t="shared" si="0"/>
        <v>#DIV/0!</v>
      </c>
      <c r="K11" s="51">
        <f>IF(F11="","",INDEX(SCHRS!$A$1:J$23,MATCH(F11,SCHRS!$B$1:$B$23,0),3))</f>
        <v>0</v>
      </c>
      <c r="L11" s="60" t="e">
        <f t="shared" si="1"/>
        <v>#DIV/0!</v>
      </c>
      <c r="M11" s="61">
        <f>IF(F11="","",INDEX(SCHRS!$A$1:$J$23,MATCH(F11,SCHRS!$B$1:$B$23,0),$D$1+5))</f>
        <v>1.208</v>
      </c>
      <c r="N11" s="61">
        <v>1</v>
      </c>
      <c r="O11" s="61">
        <f t="shared" si="2"/>
        <v>1.208</v>
      </c>
      <c r="P11" s="62"/>
      <c r="Q11" s="76"/>
      <c r="R11" s="83"/>
      <c r="S11" s="64">
        <f t="shared" si="3"/>
      </c>
      <c r="T11" s="64">
        <f t="shared" si="4"/>
      </c>
    </row>
    <row r="12" spans="1:20" ht="15">
      <c r="A12" s="81"/>
      <c r="B12" s="82"/>
      <c r="C12" s="77"/>
      <c r="D12" s="77"/>
      <c r="E12" s="89"/>
      <c r="F12" s="78" t="s">
        <v>240</v>
      </c>
      <c r="G12" s="65"/>
      <c r="H12" s="51"/>
      <c r="I12" s="51"/>
      <c r="J12" s="51" t="e">
        <f t="shared" si="0"/>
        <v>#DIV/0!</v>
      </c>
      <c r="K12" s="51">
        <f>IF(F12="","",INDEX(SCHRS!$A$1:J$23,MATCH(F12,SCHRS!$B$1:$B$23,0),3))</f>
        <v>0</v>
      </c>
      <c r="L12" s="60" t="e">
        <f t="shared" si="1"/>
        <v>#DIV/0!</v>
      </c>
      <c r="M12" s="61">
        <f>IF(F12="","",INDEX(SCHRS!$A$1:$J$23,MATCH(F12,SCHRS!$B$1:$B$23,0),$D$1+5))</f>
        <v>1.208</v>
      </c>
      <c r="N12" s="61">
        <v>1</v>
      </c>
      <c r="O12" s="61">
        <f t="shared" si="2"/>
        <v>1.208</v>
      </c>
      <c r="P12" s="62"/>
      <c r="Q12" s="76"/>
      <c r="R12" s="83"/>
      <c r="S12" s="64">
        <f t="shared" si="3"/>
      </c>
      <c r="T12" s="64">
        <f t="shared" si="4"/>
      </c>
    </row>
    <row r="13" spans="1:20" ht="15">
      <c r="A13" s="81"/>
      <c r="B13" s="82"/>
      <c r="C13" s="77"/>
      <c r="D13" s="77"/>
      <c r="E13" s="89"/>
      <c r="F13" s="78" t="s">
        <v>240</v>
      </c>
      <c r="G13" s="65"/>
      <c r="H13" s="51"/>
      <c r="I13" s="51"/>
      <c r="J13" s="51" t="e">
        <f t="shared" si="0"/>
        <v>#DIV/0!</v>
      </c>
      <c r="K13" s="51">
        <f>IF(F13="","",INDEX(SCHRS!$A$1:J$23,MATCH(F13,SCHRS!$B$1:$B$23,0),3))</f>
        <v>0</v>
      </c>
      <c r="L13" s="60" t="e">
        <f t="shared" si="1"/>
        <v>#DIV/0!</v>
      </c>
      <c r="M13" s="61">
        <f>IF(F13="","",INDEX(SCHRS!$A$1:$J$23,MATCH(F13,SCHRS!$B$1:$B$23,0),$D$1+5))</f>
        <v>1.208</v>
      </c>
      <c r="N13" s="61">
        <v>1</v>
      </c>
      <c r="O13" s="61">
        <f t="shared" si="2"/>
        <v>1.208</v>
      </c>
      <c r="P13" s="62"/>
      <c r="Q13" s="76"/>
      <c r="R13" s="83"/>
      <c r="S13" s="64">
        <f t="shared" si="3"/>
      </c>
      <c r="T13" s="64">
        <f t="shared" si="4"/>
      </c>
    </row>
    <row r="14" spans="1:20" ht="15">
      <c r="A14" s="81"/>
      <c r="B14" s="82"/>
      <c r="C14" s="77"/>
      <c r="D14" s="77"/>
      <c r="E14" s="89"/>
      <c r="F14" s="78" t="s">
        <v>240</v>
      </c>
      <c r="G14" s="65"/>
      <c r="H14" s="51"/>
      <c r="I14" s="51"/>
      <c r="J14" s="51" t="e">
        <f t="shared" si="0"/>
        <v>#DIV/0!</v>
      </c>
      <c r="K14" s="51">
        <f>IF(F14="","",INDEX(SCHRS!$A$1:J$23,MATCH(F14,SCHRS!$B$1:$B$23,0),3))</f>
        <v>0</v>
      </c>
      <c r="L14" s="60" t="e">
        <f t="shared" si="1"/>
        <v>#DIV/0!</v>
      </c>
      <c r="M14" s="61">
        <f>IF(F14="","",INDEX(SCHRS!$A$1:$J$23,MATCH(F14,SCHRS!$B$1:$B$23,0),$D$1+5))</f>
        <v>1.208</v>
      </c>
      <c r="N14" s="61">
        <v>1</v>
      </c>
      <c r="O14" s="61">
        <f t="shared" si="2"/>
        <v>1.208</v>
      </c>
      <c r="P14" s="62"/>
      <c r="Q14" s="76"/>
      <c r="R14" s="83"/>
      <c r="S14" s="64">
        <f t="shared" si="3"/>
      </c>
      <c r="T14" s="64">
        <f t="shared" si="4"/>
      </c>
    </row>
    <row r="15" spans="1:20" ht="15">
      <c r="A15" s="81"/>
      <c r="B15" s="82"/>
      <c r="C15" s="77"/>
      <c r="D15" s="77"/>
      <c r="E15" s="89"/>
      <c r="F15" s="78" t="s">
        <v>240</v>
      </c>
      <c r="G15" s="65"/>
      <c r="H15" s="51"/>
      <c r="I15" s="51"/>
      <c r="J15" s="51" t="e">
        <f t="shared" si="0"/>
        <v>#DIV/0!</v>
      </c>
      <c r="K15" s="51">
        <f>IF(F15="","",INDEX(SCHRS!$A$1:J$23,MATCH(F15,SCHRS!$B$1:$B$23,0),3))</f>
        <v>0</v>
      </c>
      <c r="L15" s="60" t="e">
        <f t="shared" si="1"/>
        <v>#DIV/0!</v>
      </c>
      <c r="M15" s="61">
        <f>IF(F15="","",INDEX(SCHRS!$A$1:$J$23,MATCH(F15,SCHRS!$B$1:$B$23,0),$D$1+5))</f>
        <v>1.208</v>
      </c>
      <c r="N15" s="61">
        <v>1</v>
      </c>
      <c r="O15" s="61">
        <f t="shared" si="2"/>
        <v>1.208</v>
      </c>
      <c r="P15" s="62"/>
      <c r="Q15" s="76"/>
      <c r="R15" s="83"/>
      <c r="S15" s="64">
        <f t="shared" si="3"/>
      </c>
      <c r="T15" s="64">
        <f t="shared" si="4"/>
      </c>
    </row>
    <row r="16" spans="1:20" ht="15">
      <c r="A16" s="81"/>
      <c r="B16" s="82"/>
      <c r="C16" s="77"/>
      <c r="D16" s="77"/>
      <c r="E16" s="89"/>
      <c r="F16" s="78" t="s">
        <v>240</v>
      </c>
      <c r="G16" s="65"/>
      <c r="H16" s="51"/>
      <c r="I16" s="51"/>
      <c r="J16" s="51" t="e">
        <f t="shared" si="0"/>
        <v>#DIV/0!</v>
      </c>
      <c r="K16" s="51">
        <f>IF(F16="","",INDEX(SCHRS!$A$1:J$23,MATCH(F16,SCHRS!$B$1:$B$23,0),3))</f>
        <v>0</v>
      </c>
      <c r="L16" s="60" t="e">
        <f t="shared" si="1"/>
        <v>#DIV/0!</v>
      </c>
      <c r="M16" s="61">
        <f>IF(F16="","",INDEX(SCHRS!$A$1:$J$23,MATCH(F16,SCHRS!$B$1:$B$23,0),$D$1+5))</f>
        <v>1.208</v>
      </c>
      <c r="N16" s="61">
        <v>1</v>
      </c>
      <c r="O16" s="61">
        <f t="shared" si="2"/>
        <v>1.208</v>
      </c>
      <c r="P16" s="62"/>
      <c r="Q16" s="76"/>
      <c r="R16" s="83"/>
      <c r="S16" s="64">
        <f t="shared" si="3"/>
      </c>
      <c r="T16" s="64">
        <f t="shared" si="4"/>
      </c>
    </row>
    <row r="17" spans="1:20" ht="15">
      <c r="A17" s="81"/>
      <c r="B17" s="82"/>
      <c r="C17" s="77"/>
      <c r="D17" s="77"/>
      <c r="E17" s="89"/>
      <c r="F17" s="78" t="s">
        <v>240</v>
      </c>
      <c r="G17" s="65"/>
      <c r="H17" s="51"/>
      <c r="I17" s="51"/>
      <c r="J17" s="51" t="e">
        <f t="shared" si="0"/>
        <v>#DIV/0!</v>
      </c>
      <c r="K17" s="51">
        <f>IF(F17="","",INDEX(SCHRS!$A$1:J$23,MATCH(F17,SCHRS!$B$1:$B$23,0),3))</f>
        <v>0</v>
      </c>
      <c r="L17" s="60" t="e">
        <f t="shared" si="1"/>
        <v>#DIV/0!</v>
      </c>
      <c r="M17" s="61">
        <f>IF(F17="","",INDEX(SCHRS!$A$1:$J$23,MATCH(F17,SCHRS!$B$1:$B$23,0),$D$1+5))</f>
        <v>1.208</v>
      </c>
      <c r="N17" s="61">
        <v>1</v>
      </c>
      <c r="O17" s="61">
        <f t="shared" si="2"/>
        <v>1.208</v>
      </c>
      <c r="P17" s="62"/>
      <c r="Q17" s="76"/>
      <c r="R17" s="83"/>
      <c r="S17" s="64">
        <f t="shared" si="3"/>
      </c>
      <c r="T17" s="64">
        <f t="shared" si="4"/>
      </c>
    </row>
    <row r="18" spans="1:20" ht="15">
      <c r="A18" s="81"/>
      <c r="B18" s="82"/>
      <c r="C18" s="78"/>
      <c r="D18" s="78"/>
      <c r="E18" s="89"/>
      <c r="F18" s="78" t="s">
        <v>240</v>
      </c>
      <c r="G18" s="65"/>
      <c r="H18" s="51"/>
      <c r="I18" s="51"/>
      <c r="J18" s="51" t="e">
        <f t="shared" si="0"/>
        <v>#DIV/0!</v>
      </c>
      <c r="K18" s="51">
        <f>IF(F18="","",INDEX(SCHRS!$A$1:J$23,MATCH(F18,SCHRS!$B$1:$B$23,0),3))</f>
        <v>0</v>
      </c>
      <c r="L18" s="60" t="e">
        <f t="shared" si="1"/>
        <v>#DIV/0!</v>
      </c>
      <c r="M18" s="61">
        <f>IF(F18="","",INDEX(SCHRS!$A$1:$J$23,MATCH(F18,SCHRS!$B$1:$B$23,0),$D$1+5))</f>
        <v>1.208</v>
      </c>
      <c r="N18" s="61">
        <v>1</v>
      </c>
      <c r="O18" s="61">
        <f t="shared" si="2"/>
        <v>1.208</v>
      </c>
      <c r="P18" s="62"/>
      <c r="Q18" s="76"/>
      <c r="R18" s="83"/>
      <c r="S18" s="64">
        <f t="shared" si="3"/>
      </c>
      <c r="T18" s="64">
        <f t="shared" si="4"/>
      </c>
    </row>
    <row r="19" spans="1:20" ht="15">
      <c r="A19" s="81"/>
      <c r="B19" s="82"/>
      <c r="C19" s="78"/>
      <c r="D19" s="78"/>
      <c r="E19" s="89"/>
      <c r="F19" s="78" t="s">
        <v>240</v>
      </c>
      <c r="G19" s="65"/>
      <c r="H19" s="51"/>
      <c r="I19" s="51"/>
      <c r="J19" s="51" t="e">
        <f t="shared" si="0"/>
        <v>#DIV/0!</v>
      </c>
      <c r="K19" s="51">
        <f>IF(F19="","",INDEX(SCHRS!$A$1:J$23,MATCH(F19,SCHRS!$B$1:$B$23,0),3))</f>
        <v>0</v>
      </c>
      <c r="L19" s="60" t="e">
        <f t="shared" si="1"/>
        <v>#DIV/0!</v>
      </c>
      <c r="M19" s="61">
        <f>IF(F19="","",INDEX(SCHRS!$A$1:$J$23,MATCH(F19,SCHRS!$B$1:$B$23,0),$D$1+5))</f>
        <v>1.208</v>
      </c>
      <c r="N19" s="61">
        <v>1</v>
      </c>
      <c r="O19" s="61">
        <f t="shared" si="2"/>
        <v>1.208</v>
      </c>
      <c r="P19" s="62"/>
      <c r="Q19" s="76"/>
      <c r="R19" s="83"/>
      <c r="S19" s="64">
        <f t="shared" si="3"/>
      </c>
      <c r="T19" s="64">
        <f t="shared" si="4"/>
      </c>
    </row>
    <row r="20" spans="1:20" ht="15">
      <c r="A20" s="81"/>
      <c r="B20" s="82"/>
      <c r="C20" s="78"/>
      <c r="D20" s="78"/>
      <c r="E20" s="89"/>
      <c r="F20" s="78" t="s">
        <v>240</v>
      </c>
      <c r="G20" s="65"/>
      <c r="H20" s="51"/>
      <c r="I20" s="51"/>
      <c r="J20" s="51" t="e">
        <f t="shared" si="0"/>
        <v>#DIV/0!</v>
      </c>
      <c r="K20" s="51">
        <f>IF(F20="","",INDEX(SCHRS!$A$1:J$23,MATCH(F20,SCHRS!$B$1:$B$23,0),3))</f>
        <v>0</v>
      </c>
      <c r="L20" s="60" t="e">
        <f t="shared" si="1"/>
        <v>#DIV/0!</v>
      </c>
      <c r="M20" s="61">
        <f>IF(F20="","",INDEX(SCHRS!$A$1:$J$23,MATCH(F20,SCHRS!$B$1:$B$23,0),$D$1+5))</f>
        <v>1.208</v>
      </c>
      <c r="N20" s="61">
        <v>1</v>
      </c>
      <c r="O20" s="61">
        <f t="shared" si="2"/>
        <v>1.208</v>
      </c>
      <c r="P20" s="62"/>
      <c r="Q20" s="76"/>
      <c r="R20" s="83"/>
      <c r="S20" s="64">
        <f t="shared" si="3"/>
      </c>
      <c r="T20" s="64">
        <f t="shared" si="4"/>
      </c>
    </row>
    <row r="21" spans="1:20" ht="15">
      <c r="A21" s="81"/>
      <c r="B21" s="82"/>
      <c r="C21" s="51"/>
      <c r="D21" s="78"/>
      <c r="E21" s="89"/>
      <c r="F21" s="78" t="s">
        <v>240</v>
      </c>
      <c r="G21" s="65"/>
      <c r="H21" s="51"/>
      <c r="I21" s="51"/>
      <c r="J21" s="51" t="e">
        <f t="shared" si="0"/>
        <v>#DIV/0!</v>
      </c>
      <c r="K21" s="51">
        <f>IF(F21="","",INDEX(SCHRS!$A$1:J$23,MATCH(F21,SCHRS!$B$1:$B$23,0),3))</f>
        <v>0</v>
      </c>
      <c r="L21" s="60" t="e">
        <f t="shared" si="1"/>
        <v>#DIV/0!</v>
      </c>
      <c r="M21" s="61">
        <f>IF(F21="","",INDEX(SCHRS!$A$1:$J$23,MATCH(F21,SCHRS!$B$1:$B$23,0),$D$1+5))</f>
        <v>1.208</v>
      </c>
      <c r="N21" s="61">
        <v>1</v>
      </c>
      <c r="O21" s="61">
        <f t="shared" si="2"/>
        <v>1.208</v>
      </c>
      <c r="P21" s="62"/>
      <c r="Q21" s="63"/>
      <c r="R21" s="83"/>
      <c r="S21" s="64">
        <f t="shared" si="3"/>
      </c>
      <c r="T21" s="64">
        <f t="shared" si="4"/>
      </c>
    </row>
    <row r="22" spans="1:20" ht="15">
      <c r="A22" s="81"/>
      <c r="B22" s="82"/>
      <c r="C22" s="78"/>
      <c r="E22" s="89"/>
      <c r="F22" s="78" t="s">
        <v>240</v>
      </c>
      <c r="G22" s="65"/>
      <c r="H22" s="51"/>
      <c r="I22" s="51"/>
      <c r="J22" s="51" t="e">
        <f t="shared" si="0"/>
        <v>#DIV/0!</v>
      </c>
      <c r="K22" s="51">
        <f>IF(F22="","",INDEX(SCHRS!$A$1:J$23,MATCH(F22,SCHRS!$B$1:$B$23,0),3))</f>
        <v>0</v>
      </c>
      <c r="L22" s="60" t="e">
        <f t="shared" si="1"/>
        <v>#DIV/0!</v>
      </c>
      <c r="M22" s="61">
        <f>IF(F22="","",INDEX(SCHRS!$A$1:$J$23,MATCH(F22,SCHRS!$B$1:$B$23,0),$D$1+5))</f>
        <v>1.208</v>
      </c>
      <c r="N22" s="61">
        <v>1</v>
      </c>
      <c r="O22" s="61">
        <f t="shared" si="2"/>
        <v>1.208</v>
      </c>
      <c r="P22" s="62"/>
      <c r="Q22" s="76"/>
      <c r="R22" s="83"/>
      <c r="S22" s="64">
        <f t="shared" si="3"/>
      </c>
      <c r="T22" s="64">
        <f t="shared" si="4"/>
      </c>
    </row>
    <row r="23" spans="1:20" ht="15">
      <c r="A23" s="84"/>
      <c r="B23" s="82"/>
      <c r="C23" s="79"/>
      <c r="D23" s="79"/>
      <c r="E23" s="85"/>
      <c r="F23" s="78" t="s">
        <v>240</v>
      </c>
      <c r="G23" s="65"/>
      <c r="H23" s="51"/>
      <c r="I23" s="51"/>
      <c r="J23" s="51" t="e">
        <f t="shared" si="0"/>
        <v>#DIV/0!</v>
      </c>
      <c r="K23" s="51">
        <f>IF(F23="","",INDEX(SCHRS!$A$1:J$23,MATCH(F23,SCHRS!$B$1:$B$23,0),3))</f>
        <v>0</v>
      </c>
      <c r="L23" s="60" t="e">
        <f t="shared" si="1"/>
        <v>#DIV/0!</v>
      </c>
      <c r="M23" s="61">
        <f>IF(F23="","",INDEX(SCHRS!$A$1:$J$23,MATCH(F23,SCHRS!$B$1:$B$23,0),$D$1+5))</f>
        <v>1.208</v>
      </c>
      <c r="N23" s="61">
        <v>1</v>
      </c>
      <c r="O23" s="61">
        <f t="shared" si="2"/>
        <v>1.208</v>
      </c>
      <c r="P23" s="62"/>
      <c r="Q23" s="76"/>
      <c r="R23" s="83"/>
      <c r="S23" s="64">
        <f t="shared" si="3"/>
      </c>
      <c r="T23" s="64">
        <f t="shared" si="4"/>
      </c>
    </row>
    <row r="24" ht="15">
      <c r="B24" s="67"/>
    </row>
    <row r="25" ht="15">
      <c r="B25" s="67"/>
    </row>
    <row r="26" ht="15">
      <c r="B26" s="67"/>
    </row>
    <row r="27" ht="15">
      <c r="B27" s="67"/>
    </row>
    <row r="28" ht="15">
      <c r="B28" s="67"/>
    </row>
    <row r="29" ht="15">
      <c r="B29" s="67"/>
    </row>
    <row r="30" ht="15">
      <c r="B30" s="67"/>
    </row>
    <row r="31" ht="15">
      <c r="B31" s="67"/>
    </row>
    <row r="32" ht="15">
      <c r="B32" s="67"/>
    </row>
    <row r="33" ht="15">
      <c r="B33" s="67"/>
    </row>
    <row r="34" ht="15">
      <c r="B34" s="67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4"/>
  <sheetViews>
    <sheetView workbookViewId="0" topLeftCell="A1">
      <selection activeCell="B3" sqref="B3:B9"/>
    </sheetView>
  </sheetViews>
  <sheetFormatPr defaultColWidth="9.140625" defaultRowHeight="12.75"/>
  <cols>
    <col min="1" max="1" width="8.8515625" style="66" bestFit="1" customWidth="1"/>
    <col min="2" max="2" width="6.7109375" style="66" bestFit="1" customWidth="1"/>
    <col min="3" max="3" width="16.421875" style="67" bestFit="1" customWidth="1"/>
    <col min="4" max="4" width="13.7109375" style="67" bestFit="1" customWidth="1"/>
    <col min="5" max="5" width="8.28125" style="68" bestFit="1" customWidth="1"/>
    <col min="6" max="6" width="6.7109375" style="67" bestFit="1" customWidth="1"/>
    <col min="7" max="7" width="3.8515625" style="67" bestFit="1" customWidth="1"/>
    <col min="8" max="9" width="4.140625" style="67" bestFit="1" customWidth="1"/>
    <col min="10" max="10" width="8.421875" style="67" hidden="1" customWidth="1"/>
    <col min="11" max="11" width="7.28125" style="67" hidden="1" customWidth="1"/>
    <col min="12" max="12" width="8.421875" style="69" hidden="1" customWidth="1"/>
    <col min="13" max="13" width="9.28125" style="70" bestFit="1" customWidth="1"/>
    <col min="14" max="14" width="8.140625" style="70" bestFit="1" customWidth="1"/>
    <col min="15" max="15" width="9.28125" style="70" bestFit="1" customWidth="1"/>
    <col min="16" max="16" width="3.421875" style="67" bestFit="1" customWidth="1"/>
    <col min="17" max="17" width="4.7109375" style="67" bestFit="1" customWidth="1"/>
    <col min="18" max="18" width="4.8515625" style="67" bestFit="1" customWidth="1"/>
    <col min="19" max="19" width="9.28125" style="71" bestFit="1" customWidth="1"/>
    <col min="20" max="20" width="11.421875" style="71" bestFit="1" customWidth="1"/>
    <col min="21" max="16384" width="9.00390625" style="67" customWidth="1"/>
  </cols>
  <sheetData>
    <row r="1" spans="1:20" ht="15">
      <c r="A1" s="49" t="s">
        <v>188</v>
      </c>
      <c r="B1" s="50"/>
      <c r="C1" s="51"/>
      <c r="D1" s="51"/>
      <c r="E1" s="88"/>
      <c r="F1" s="51"/>
      <c r="G1" s="51"/>
      <c r="H1" s="51"/>
      <c r="I1" s="51"/>
      <c r="J1" s="51"/>
      <c r="K1" s="51"/>
      <c r="L1" s="51"/>
      <c r="M1" s="51"/>
      <c r="N1" s="51"/>
      <c r="O1" s="51"/>
      <c r="P1" s="86" t="s">
        <v>189</v>
      </c>
      <c r="Q1" s="86"/>
      <c r="R1" s="86"/>
      <c r="S1" s="86"/>
      <c r="T1" s="86"/>
    </row>
    <row r="2" spans="1:20" ht="1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80" t="s">
        <v>86</v>
      </c>
    </row>
    <row r="3" spans="1:20" ht="15">
      <c r="A3" s="90">
        <v>5</v>
      </c>
      <c r="B3" s="18">
        <v>7</v>
      </c>
      <c r="C3" s="78" t="s">
        <v>232</v>
      </c>
      <c r="D3" s="78" t="s">
        <v>244</v>
      </c>
      <c r="E3" s="90">
        <v>5</v>
      </c>
      <c r="F3" s="78" t="s">
        <v>14</v>
      </c>
      <c r="G3" s="65"/>
      <c r="H3" s="51"/>
      <c r="I3" s="51"/>
      <c r="J3" s="51" t="e">
        <f>IF(OR(F3="",K3="nl"),"",IF(L3&lt;70,"L4",IF(L3&lt;80,"L3",IF(L3&lt;90,"L2",IF(L3&lt;100,"L1",IF(L3&gt;130,"H3",IF(L3&gt;120,"H2",IF(L3&gt;110,"H1",""))))))))</f>
        <v>#DIV/0!</v>
      </c>
      <c r="K3" s="51">
        <f>IF(F3="","",INDEX(SCHRS!$A$1:J$23,MATCH(F3,SCHRS!$B$1:$B$23,0),3))</f>
        <v>0</v>
      </c>
      <c r="L3" s="60" t="e">
        <f>IF(F3="","",IF(K3="nl",100,100*G3/K3))</f>
        <v>#DIV/0!</v>
      </c>
      <c r="M3" s="61">
        <f>IF(F3="","",INDEX(SCHRS!$A$1:$J$23,MATCH(F3,SCHRS!$B$1:$B$23,0),$D$1+5))</f>
        <v>1</v>
      </c>
      <c r="N3" s="61">
        <v>1</v>
      </c>
      <c r="O3" s="61">
        <f>IF(F3="","",M3*N3)</f>
        <v>1</v>
      </c>
      <c r="P3" s="62"/>
      <c r="Q3" s="76">
        <v>22</v>
      </c>
      <c r="R3" s="83">
        <v>50</v>
      </c>
      <c r="S3" s="64">
        <f aca="true" t="shared" si="0" ref="S3:S20">IF(R3="","",IF(TYPE(R3)=2,R3,(P3*60+Q3+(R3/60))))</f>
        <v>22.833333333333332</v>
      </c>
      <c r="T3" s="64">
        <f aca="true" t="shared" si="1" ref="T3:T20">IF(S3="","",IF(TYPE(R3)=2,S3,S3/(O3)))</f>
        <v>22.833333333333332</v>
      </c>
    </row>
    <row r="4" spans="1:20" ht="15">
      <c r="A4" s="89">
        <v>117</v>
      </c>
      <c r="B4" s="18">
        <v>2</v>
      </c>
      <c r="C4" s="78" t="s">
        <v>245</v>
      </c>
      <c r="D4" s="78" t="s">
        <v>246</v>
      </c>
      <c r="E4" s="89">
        <v>117</v>
      </c>
      <c r="F4" s="92" t="s">
        <v>219</v>
      </c>
      <c r="G4" s="65"/>
      <c r="H4" s="51"/>
      <c r="I4" s="51"/>
      <c r="J4" s="51" t="e">
        <f>IF(OR(F4="",K4="nl"),"",IF(L4&lt;70,"L4",IF(L4&lt;80,"L3",IF(L4&lt;90,"L2",IF(L4&lt;100,"L1",IF(L4&gt;130,"H3",IF(L4&gt;120,"H2",IF(L4&gt;110,"H1",""))))))))</f>
        <v>#DIV/0!</v>
      </c>
      <c r="K4" s="51">
        <f>IF(F4="","",INDEX(SCHRS!$A$1:J$23,MATCH(F4,SCHRS!$B$1:$B$23,0),3))</f>
        <v>0</v>
      </c>
      <c r="L4" s="60" t="e">
        <f>IF(F4="","",IF(K4="nl",100,100*G4/K4))</f>
        <v>#DIV/0!</v>
      </c>
      <c r="M4" s="61">
        <f>IF(F4="","",INDEX(SCHRS!$A$1:$J$23,MATCH(F4,SCHRS!$B$1:$B$23,0),$D$1+5))</f>
        <v>1.049</v>
      </c>
      <c r="N4" s="61">
        <v>1</v>
      </c>
      <c r="O4" s="61">
        <f>IF(F4="","",M4*N4)</f>
        <v>1.049</v>
      </c>
      <c r="P4" s="62"/>
      <c r="Q4" s="76">
        <v>16</v>
      </c>
      <c r="R4" s="83">
        <v>50</v>
      </c>
      <c r="S4" s="64">
        <f t="shared" si="0"/>
        <v>16.833333333333332</v>
      </c>
      <c r="T4" s="64">
        <f t="shared" si="1"/>
        <v>16.047028916428346</v>
      </c>
    </row>
    <row r="5" spans="1:20" ht="15">
      <c r="A5" s="85">
        <v>125</v>
      </c>
      <c r="B5" s="18">
        <v>4</v>
      </c>
      <c r="C5" s="78" t="s">
        <v>241</v>
      </c>
      <c r="D5" s="81"/>
      <c r="E5" s="85">
        <v>125</v>
      </c>
      <c r="F5" s="91" t="s">
        <v>229</v>
      </c>
      <c r="G5" s="65"/>
      <c r="H5" s="51"/>
      <c r="I5" s="51"/>
      <c r="J5" s="51" t="e">
        <f>IF(OR(F5="",K5="nl"),"",IF(L5&lt;70,"L4",IF(L5&lt;80,"L3",IF(L5&lt;90,"L2",IF(L5&lt;100,"L1",IF(L5&gt;130,"H3",IF(L5&gt;120,"H2",IF(L5&gt;110,"H1",""))))))))</f>
        <v>#DIV/0!</v>
      </c>
      <c r="K5" s="51">
        <f>IF(F5="","",INDEX(SCHRS!$A$1:J$23,MATCH(F5,SCHRS!$B$1:$B$23,0),3))</f>
        <v>0</v>
      </c>
      <c r="L5" s="60" t="e">
        <f>IF(F5="","",IF(K5="nl",100,100*G5/K5))</f>
        <v>#DIV/0!</v>
      </c>
      <c r="M5" s="61">
        <f>IF(F5="","",INDEX(SCHRS!$A$1:$J$23,MATCH(F5,SCHRS!$B$1:$B$23,0),$D$1+5))</f>
        <v>1.079</v>
      </c>
      <c r="N5" s="61">
        <v>1</v>
      </c>
      <c r="O5" s="61">
        <f>IF(F5="","",M5*N5)</f>
        <v>1.079</v>
      </c>
      <c r="P5" s="62"/>
      <c r="Q5" s="76">
        <v>19</v>
      </c>
      <c r="R5" s="83">
        <v>17</v>
      </c>
      <c r="S5" s="64">
        <f t="shared" si="0"/>
        <v>19.283333333333335</v>
      </c>
      <c r="T5" s="64">
        <f t="shared" si="1"/>
        <v>17.871485943775102</v>
      </c>
    </row>
    <row r="6" spans="1:20" ht="15">
      <c r="A6" s="89">
        <v>314</v>
      </c>
      <c r="B6" s="18">
        <v>6</v>
      </c>
      <c r="C6" s="78" t="s">
        <v>242</v>
      </c>
      <c r="D6" s="78" t="s">
        <v>243</v>
      </c>
      <c r="E6" s="89">
        <v>314</v>
      </c>
      <c r="F6" t="s">
        <v>225</v>
      </c>
      <c r="G6" s="65"/>
      <c r="H6" s="51"/>
      <c r="I6" s="51"/>
      <c r="J6" s="51" t="e">
        <f>IF(OR(F6="",K6="nl"),"",IF(L6&lt;70,"L4",IF(L6&lt;80,"L3",IF(L6&lt;90,"L2",IF(L6&lt;100,"L1",IF(L6&gt;130,"H3",IF(L6&gt;120,"H2",IF(L6&gt;110,"H1",""))))))))</f>
        <v>#DIV/0!</v>
      </c>
      <c r="K6" s="51">
        <f>IF(F6="","",INDEX(SCHRS!$A$1:J$23,MATCH(F6,SCHRS!$B$1:$B$23,0),3))</f>
        <v>0</v>
      </c>
      <c r="L6" s="60" t="e">
        <f>IF(F6="","",IF(K6="nl",100,100*G6/K6))</f>
        <v>#DIV/0!</v>
      </c>
      <c r="M6" s="61">
        <f>IF(F6="","",INDEX(SCHRS!$A$1:$J$23,MATCH(F6,SCHRS!$B$1:$B$23,0),$D$1+5))</f>
        <v>1.05</v>
      </c>
      <c r="N6" s="61">
        <v>1</v>
      </c>
      <c r="O6" s="61">
        <f>IF(F6="","",M6*N6)</f>
        <v>1.05</v>
      </c>
      <c r="P6" s="62"/>
      <c r="Q6" s="76">
        <v>22</v>
      </c>
      <c r="R6" s="83">
        <v>30</v>
      </c>
      <c r="S6" s="64">
        <f t="shared" si="0"/>
        <v>22.5</v>
      </c>
      <c r="T6" s="64">
        <f t="shared" si="1"/>
        <v>21.428571428571427</v>
      </c>
    </row>
    <row r="7" spans="1:20" ht="15">
      <c r="A7" s="89">
        <v>356</v>
      </c>
      <c r="B7" s="18">
        <v>1</v>
      </c>
      <c r="C7" s="78" t="s">
        <v>234</v>
      </c>
      <c r="D7" s="81"/>
      <c r="E7" s="89">
        <v>356</v>
      </c>
      <c r="F7" s="92" t="s">
        <v>223</v>
      </c>
      <c r="G7" s="65"/>
      <c r="H7" s="51"/>
      <c r="I7" s="51"/>
      <c r="J7" s="51" t="e">
        <f>IF(OR(F7="",K7="nl"),"",IF(L7&lt;70,"L4",IF(L7&lt;80,"L3",IF(L7&lt;90,"L2",IF(L7&lt;100,"L1",IF(L7&gt;130,"H3",IF(L7&gt;120,"H2",IF(L7&gt;110,"H1",""))))))))</f>
        <v>#DIV/0!</v>
      </c>
      <c r="K7" s="51">
        <f>IF(F7="","",INDEX(SCHRS!$A$1:J$23,MATCH(F7,SCHRS!$B$1:$B$23,0),3))</f>
        <v>0</v>
      </c>
      <c r="L7" s="60" t="e">
        <f>IF(F7="","",IF(K7="nl",100,100*G7/K7))</f>
        <v>#DIV/0!</v>
      </c>
      <c r="M7" s="61">
        <f>IF(F7="","",INDEX(SCHRS!$A$1:$J$23,MATCH(F7,SCHRS!$B$1:$B$23,0),$D$1+5))</f>
        <v>1.067</v>
      </c>
      <c r="N7" s="61">
        <v>1</v>
      </c>
      <c r="O7" s="61">
        <f>IF(F7="","",M7*N7)</f>
        <v>1.067</v>
      </c>
      <c r="P7" s="62"/>
      <c r="Q7" s="76">
        <v>17</v>
      </c>
      <c r="R7" s="83">
        <v>0</v>
      </c>
      <c r="S7" s="64">
        <f t="shared" si="0"/>
        <v>17</v>
      </c>
      <c r="T7" s="64">
        <f t="shared" si="1"/>
        <v>15.932521087160262</v>
      </c>
    </row>
    <row r="8" spans="1:20" ht="15">
      <c r="A8" s="89">
        <v>6713</v>
      </c>
      <c r="B8" s="18">
        <v>3</v>
      </c>
      <c r="C8" s="78" t="s">
        <v>247</v>
      </c>
      <c r="D8" s="81"/>
      <c r="E8" s="89">
        <v>6713</v>
      </c>
      <c r="F8" s="91" t="s">
        <v>20</v>
      </c>
      <c r="G8" s="65"/>
      <c r="H8" s="51"/>
      <c r="I8" s="51"/>
      <c r="J8" s="51" t="e">
        <f>IF(OR(F8="",K8="nl"),"",IF(L8&lt;70,"L4",IF(L8&lt;80,"L3",IF(L8&lt;90,"L2",IF(L8&lt;100,"L1",IF(L8&gt;130,"H3",IF(L8&gt;120,"H2",IF(L8&gt;110,"H1",""))))))))</f>
        <v>#DIV/0!</v>
      </c>
      <c r="K8" s="51">
        <f>IF(F8="","",INDEX(SCHRS!$A$1:J$23,MATCH(F8,SCHRS!$B$1:$B$23,0),3))</f>
        <v>0</v>
      </c>
      <c r="L8" s="60" t="e">
        <f>IF(F8="","",IF(K8="nl",100,100*G8/K8))</f>
        <v>#DIV/0!</v>
      </c>
      <c r="M8" s="61">
        <f>IF(F8="","",INDEX(SCHRS!$A$1:$J$23,MATCH(F8,SCHRS!$B$1:$B$23,0),$D$1+5))</f>
        <v>1.209</v>
      </c>
      <c r="N8" s="61">
        <v>1</v>
      </c>
      <c r="O8" s="61">
        <f>IF(F8="","",M8*N8)</f>
        <v>1.209</v>
      </c>
      <c r="P8" s="62"/>
      <c r="Q8" s="76">
        <v>21</v>
      </c>
      <c r="R8" s="83">
        <v>14</v>
      </c>
      <c r="S8" s="64">
        <f t="shared" si="0"/>
        <v>21.233333333333334</v>
      </c>
      <c r="T8" s="64">
        <f t="shared" si="1"/>
        <v>17.56272401433692</v>
      </c>
    </row>
    <row r="9" spans="1:20" ht="15">
      <c r="A9" s="89">
        <v>102252</v>
      </c>
      <c r="B9" s="18">
        <v>5</v>
      </c>
      <c r="C9" s="77" t="s">
        <v>230</v>
      </c>
      <c r="D9" s="77" t="s">
        <v>231</v>
      </c>
      <c r="E9" s="89">
        <v>102252</v>
      </c>
      <c r="F9" s="78" t="s">
        <v>240</v>
      </c>
      <c r="G9" s="65"/>
      <c r="H9" s="51"/>
      <c r="I9" s="51"/>
      <c r="J9" s="51" t="e">
        <f>IF(OR(F9="",K9="nl"),"",IF(L9&lt;70,"L4",IF(L9&lt;80,"L3",IF(L9&lt;90,"L2",IF(L9&lt;100,"L1",IF(L9&gt;130,"H3",IF(L9&gt;120,"H2",IF(L9&gt;110,"H1",""))))))))</f>
        <v>#DIV/0!</v>
      </c>
      <c r="K9" s="51">
        <f>IF(F9="","",INDEX(SCHRS!$A$1:J$23,MATCH(F9,SCHRS!$B$1:$B$23,0),3))</f>
        <v>0</v>
      </c>
      <c r="L9" s="60" t="e">
        <f>IF(F9="","",IF(K9="nl",100,100*G9/K9))</f>
        <v>#DIV/0!</v>
      </c>
      <c r="M9" s="61">
        <f>IF(F9="","",INDEX(SCHRS!$A$1:$J$23,MATCH(F9,SCHRS!$B$1:$B$23,0),$D$1+5))</f>
        <v>1.208</v>
      </c>
      <c r="N9" s="61">
        <v>1</v>
      </c>
      <c r="O9" s="61">
        <f>IF(F9="","",M9*N9)</f>
        <v>1.208</v>
      </c>
      <c r="P9" s="62"/>
      <c r="Q9" s="76">
        <v>21</v>
      </c>
      <c r="R9" s="83">
        <v>43</v>
      </c>
      <c r="S9" s="64">
        <f t="shared" si="0"/>
        <v>21.716666666666665</v>
      </c>
      <c r="T9" s="64">
        <f t="shared" si="1"/>
        <v>17.97737306843267</v>
      </c>
    </row>
    <row r="10" spans="1:20" ht="15">
      <c r="A10" s="81"/>
      <c r="B10" s="82"/>
      <c r="C10" s="77"/>
      <c r="D10" s="77"/>
      <c r="E10" s="89"/>
      <c r="F10" s="78" t="s">
        <v>240</v>
      </c>
      <c r="G10" s="65"/>
      <c r="H10" s="51"/>
      <c r="I10" s="51"/>
      <c r="J10" s="51" t="e">
        <f>IF(OR(F10="",K10="nl"),"",IF(L10&lt;70,"L4",IF(L10&lt;80,"L3",IF(L10&lt;90,"L2",IF(L10&lt;100,"L1",IF(L10&gt;130,"H3",IF(L10&gt;120,"H2",IF(L10&gt;110,"H1",""))))))))</f>
        <v>#DIV/0!</v>
      </c>
      <c r="K10" s="51">
        <f>IF(F10="","",INDEX(SCHRS!$A$1:J$23,MATCH(F10,SCHRS!$B$1:$B$23,0),3))</f>
        <v>0</v>
      </c>
      <c r="L10" s="60" t="e">
        <f>IF(F10="","",IF(K10="nl",100,100*G10/K10))</f>
        <v>#DIV/0!</v>
      </c>
      <c r="M10" s="61">
        <f>IF(F10="","",INDEX(SCHRS!$A$1:$J$23,MATCH(F10,SCHRS!$B$1:$B$23,0),$D$1+5))</f>
        <v>1.208</v>
      </c>
      <c r="N10" s="61">
        <v>1</v>
      </c>
      <c r="O10" s="61">
        <f>IF(F10="","",M10*N10)</f>
        <v>1.208</v>
      </c>
      <c r="P10" s="62"/>
      <c r="Q10" s="76"/>
      <c r="R10" s="83"/>
      <c r="S10" s="64">
        <f t="shared" si="0"/>
      </c>
      <c r="T10" s="64">
        <f t="shared" si="1"/>
      </c>
    </row>
    <row r="11" spans="1:20" ht="15">
      <c r="A11" s="81"/>
      <c r="B11" s="82"/>
      <c r="C11" s="77"/>
      <c r="D11" s="77"/>
      <c r="E11" s="89"/>
      <c r="F11" s="78" t="s">
        <v>240</v>
      </c>
      <c r="G11" s="65"/>
      <c r="H11" s="51"/>
      <c r="I11" s="51"/>
      <c r="J11" s="51" t="e">
        <f aca="true" t="shared" si="2" ref="J11:J17">IF(OR(F11="",K11="nl"),"",IF(L11&lt;70,"L4",IF(L11&lt;80,"L3",IF(L11&lt;90,"L2",IF(L11&lt;100,"L1",IF(L11&gt;130,"H3",IF(L11&gt;120,"H2",IF(L11&gt;110,"H1",""))))))))</f>
        <v>#DIV/0!</v>
      </c>
      <c r="K11" s="51">
        <f>IF(F11="","",INDEX(SCHRS!$A$1:J$23,MATCH(F11,SCHRS!$B$1:$B$23,0),3))</f>
        <v>0</v>
      </c>
      <c r="L11" s="60" t="e">
        <f aca="true" t="shared" si="3" ref="L11:L17">IF(F11="","",IF(K11="nl",100,100*G11/K11))</f>
        <v>#DIV/0!</v>
      </c>
      <c r="M11" s="61">
        <f>IF(F11="","",INDEX(SCHRS!$A$1:$J$23,MATCH(F11,SCHRS!$B$1:$B$23,0),$D$1+5))</f>
        <v>1.208</v>
      </c>
      <c r="N11" s="61">
        <v>1</v>
      </c>
      <c r="O11" s="61">
        <f aca="true" t="shared" si="4" ref="O11:O17">IF(F11="","",M11*N11)</f>
        <v>1.208</v>
      </c>
      <c r="P11" s="62"/>
      <c r="Q11" s="76"/>
      <c r="R11" s="83"/>
      <c r="S11" s="64">
        <f aca="true" t="shared" si="5" ref="S11:S17">IF(R11="","",IF(TYPE(R11)=2,R11,(P11*60+Q11+(R11/60))))</f>
      </c>
      <c r="T11" s="64">
        <f aca="true" t="shared" si="6" ref="T11:T17">IF(S11="","",IF(TYPE(R11)=2,S11,S11/(O11)))</f>
      </c>
    </row>
    <row r="12" spans="1:20" ht="15">
      <c r="A12" s="81"/>
      <c r="B12" s="82"/>
      <c r="C12" s="77"/>
      <c r="D12" s="77"/>
      <c r="E12" s="89"/>
      <c r="F12" s="78" t="s">
        <v>240</v>
      </c>
      <c r="G12" s="65"/>
      <c r="H12" s="51"/>
      <c r="I12" s="51"/>
      <c r="J12" s="51" t="e">
        <f t="shared" si="2"/>
        <v>#DIV/0!</v>
      </c>
      <c r="K12" s="51">
        <f>IF(F12="","",INDEX(SCHRS!$A$1:J$23,MATCH(F12,SCHRS!$B$1:$B$23,0),3))</f>
        <v>0</v>
      </c>
      <c r="L12" s="60" t="e">
        <f t="shared" si="3"/>
        <v>#DIV/0!</v>
      </c>
      <c r="M12" s="61">
        <f>IF(F12="","",INDEX(SCHRS!$A$1:$J$23,MATCH(F12,SCHRS!$B$1:$B$23,0),$D$1+5))</f>
        <v>1.208</v>
      </c>
      <c r="N12" s="61">
        <v>1</v>
      </c>
      <c r="O12" s="61">
        <f t="shared" si="4"/>
        <v>1.208</v>
      </c>
      <c r="P12" s="62"/>
      <c r="Q12" s="76"/>
      <c r="R12" s="83"/>
      <c r="S12" s="64">
        <f t="shared" si="5"/>
      </c>
      <c r="T12" s="64">
        <f t="shared" si="6"/>
      </c>
    </row>
    <row r="13" spans="1:20" ht="15">
      <c r="A13" s="81"/>
      <c r="B13" s="82"/>
      <c r="C13" s="77"/>
      <c r="D13" s="77"/>
      <c r="E13" s="89"/>
      <c r="F13" s="78" t="s">
        <v>240</v>
      </c>
      <c r="G13" s="65"/>
      <c r="H13" s="51"/>
      <c r="I13" s="51"/>
      <c r="J13" s="51" t="e">
        <f t="shared" si="2"/>
        <v>#DIV/0!</v>
      </c>
      <c r="K13" s="51">
        <f>IF(F13="","",INDEX(SCHRS!$A$1:J$23,MATCH(F13,SCHRS!$B$1:$B$23,0),3))</f>
        <v>0</v>
      </c>
      <c r="L13" s="60" t="e">
        <f t="shared" si="3"/>
        <v>#DIV/0!</v>
      </c>
      <c r="M13" s="61">
        <f>IF(F13="","",INDEX(SCHRS!$A$1:$J$23,MATCH(F13,SCHRS!$B$1:$B$23,0),$D$1+5))</f>
        <v>1.208</v>
      </c>
      <c r="N13" s="61">
        <v>1</v>
      </c>
      <c r="O13" s="61">
        <f t="shared" si="4"/>
        <v>1.208</v>
      </c>
      <c r="P13" s="62"/>
      <c r="Q13" s="76"/>
      <c r="R13" s="83"/>
      <c r="S13" s="64">
        <f t="shared" si="5"/>
      </c>
      <c r="T13" s="64">
        <f t="shared" si="6"/>
      </c>
    </row>
    <row r="14" spans="1:20" ht="15">
      <c r="A14" s="81"/>
      <c r="B14" s="82"/>
      <c r="C14" s="77"/>
      <c r="D14" s="77"/>
      <c r="E14" s="89"/>
      <c r="F14" s="78" t="s">
        <v>240</v>
      </c>
      <c r="G14" s="65"/>
      <c r="H14" s="51"/>
      <c r="I14" s="51"/>
      <c r="J14" s="51" t="e">
        <f t="shared" si="2"/>
        <v>#DIV/0!</v>
      </c>
      <c r="K14" s="51">
        <f>IF(F14="","",INDEX(SCHRS!$A$1:J$23,MATCH(F14,SCHRS!$B$1:$B$23,0),3))</f>
        <v>0</v>
      </c>
      <c r="L14" s="60" t="e">
        <f t="shared" si="3"/>
        <v>#DIV/0!</v>
      </c>
      <c r="M14" s="61">
        <f>IF(F14="","",INDEX(SCHRS!$A$1:$J$23,MATCH(F14,SCHRS!$B$1:$B$23,0),$D$1+5))</f>
        <v>1.208</v>
      </c>
      <c r="N14" s="61">
        <v>1</v>
      </c>
      <c r="O14" s="61">
        <f t="shared" si="4"/>
        <v>1.208</v>
      </c>
      <c r="P14" s="62"/>
      <c r="Q14" s="76"/>
      <c r="R14" s="83"/>
      <c r="S14" s="64">
        <f t="shared" si="5"/>
      </c>
      <c r="T14" s="64">
        <f t="shared" si="6"/>
      </c>
    </row>
    <row r="15" spans="1:20" ht="15">
      <c r="A15" s="81"/>
      <c r="B15" s="82"/>
      <c r="C15" s="77"/>
      <c r="D15" s="77"/>
      <c r="E15" s="89"/>
      <c r="F15" s="78" t="s">
        <v>240</v>
      </c>
      <c r="G15" s="65"/>
      <c r="H15" s="51"/>
      <c r="I15" s="51"/>
      <c r="J15" s="51" t="e">
        <f t="shared" si="2"/>
        <v>#DIV/0!</v>
      </c>
      <c r="K15" s="51">
        <f>IF(F15="","",INDEX(SCHRS!$A$1:J$23,MATCH(F15,SCHRS!$B$1:$B$23,0),3))</f>
        <v>0</v>
      </c>
      <c r="L15" s="60" t="e">
        <f t="shared" si="3"/>
        <v>#DIV/0!</v>
      </c>
      <c r="M15" s="61">
        <f>IF(F15="","",INDEX(SCHRS!$A$1:$J$23,MATCH(F15,SCHRS!$B$1:$B$23,0),$D$1+5))</f>
        <v>1.208</v>
      </c>
      <c r="N15" s="61">
        <v>1</v>
      </c>
      <c r="O15" s="61">
        <f t="shared" si="4"/>
        <v>1.208</v>
      </c>
      <c r="P15" s="62"/>
      <c r="Q15" s="76"/>
      <c r="R15" s="83"/>
      <c r="S15" s="64">
        <f t="shared" si="5"/>
      </c>
      <c r="T15" s="64">
        <f t="shared" si="6"/>
      </c>
    </row>
    <row r="16" spans="1:20" ht="15">
      <c r="A16" s="81"/>
      <c r="B16" s="82"/>
      <c r="C16" s="77"/>
      <c r="D16" s="77"/>
      <c r="E16" s="89"/>
      <c r="F16" s="78" t="s">
        <v>240</v>
      </c>
      <c r="G16" s="65"/>
      <c r="H16" s="51"/>
      <c r="I16" s="51"/>
      <c r="J16" s="51" t="e">
        <f t="shared" si="2"/>
        <v>#DIV/0!</v>
      </c>
      <c r="K16" s="51">
        <f>IF(F16="","",INDEX(SCHRS!$A$1:J$23,MATCH(F16,SCHRS!$B$1:$B$23,0),3))</f>
        <v>0</v>
      </c>
      <c r="L16" s="60" t="e">
        <f t="shared" si="3"/>
        <v>#DIV/0!</v>
      </c>
      <c r="M16" s="61">
        <f>IF(F16="","",INDEX(SCHRS!$A$1:$J$23,MATCH(F16,SCHRS!$B$1:$B$23,0),$D$1+5))</f>
        <v>1.208</v>
      </c>
      <c r="N16" s="61">
        <v>1</v>
      </c>
      <c r="O16" s="61">
        <f t="shared" si="4"/>
        <v>1.208</v>
      </c>
      <c r="P16" s="62"/>
      <c r="Q16" s="76"/>
      <c r="R16" s="83"/>
      <c r="S16" s="64">
        <f t="shared" si="5"/>
      </c>
      <c r="T16" s="64">
        <f t="shared" si="6"/>
      </c>
    </row>
    <row r="17" spans="1:20" ht="15">
      <c r="A17" s="81"/>
      <c r="B17" s="82"/>
      <c r="C17" s="77"/>
      <c r="D17" s="77"/>
      <c r="E17" s="89"/>
      <c r="F17" s="78" t="s">
        <v>240</v>
      </c>
      <c r="G17" s="65"/>
      <c r="H17" s="51"/>
      <c r="I17" s="51"/>
      <c r="J17" s="51" t="e">
        <f t="shared" si="2"/>
        <v>#DIV/0!</v>
      </c>
      <c r="K17" s="51">
        <f>IF(F17="","",INDEX(SCHRS!$A$1:J$23,MATCH(F17,SCHRS!$B$1:$B$23,0),3))</f>
        <v>0</v>
      </c>
      <c r="L17" s="60" t="e">
        <f t="shared" si="3"/>
        <v>#DIV/0!</v>
      </c>
      <c r="M17" s="61">
        <f>IF(F17="","",INDEX(SCHRS!$A$1:$J$23,MATCH(F17,SCHRS!$B$1:$B$23,0),$D$1+5))</f>
        <v>1.208</v>
      </c>
      <c r="N17" s="61">
        <v>1</v>
      </c>
      <c r="O17" s="61">
        <f t="shared" si="4"/>
        <v>1.208</v>
      </c>
      <c r="P17" s="62"/>
      <c r="Q17" s="76"/>
      <c r="R17" s="83"/>
      <c r="S17" s="64">
        <f t="shared" si="5"/>
      </c>
      <c r="T17" s="64">
        <f t="shared" si="6"/>
      </c>
    </row>
    <row r="18" spans="1:20" ht="15">
      <c r="A18" s="81"/>
      <c r="B18" s="82"/>
      <c r="C18" s="78"/>
      <c r="D18" s="78"/>
      <c r="E18" s="89"/>
      <c r="F18" s="78" t="s">
        <v>240</v>
      </c>
      <c r="G18" s="65"/>
      <c r="H18" s="51"/>
      <c r="I18" s="51"/>
      <c r="J18" s="51" t="e">
        <f>IF(OR(F18="",K18="nl"),"",IF(L18&lt;70,"L4",IF(L18&lt;80,"L3",IF(L18&lt;90,"L2",IF(L18&lt;100,"L1",IF(L18&gt;130,"H3",IF(L18&gt;120,"H2",IF(L18&gt;110,"H1",""))))))))</f>
        <v>#DIV/0!</v>
      </c>
      <c r="K18" s="51">
        <f>IF(F18="","",INDEX(SCHRS!$A$1:J$23,MATCH(F18,SCHRS!$B$1:$B$23,0),3))</f>
        <v>0</v>
      </c>
      <c r="L18" s="60" t="e">
        <f>IF(F18="","",IF(K18="nl",100,100*G18/K18))</f>
        <v>#DIV/0!</v>
      </c>
      <c r="M18" s="61">
        <f>IF(F18="","",INDEX(SCHRS!$A$1:$J$23,MATCH(F18,SCHRS!$B$1:$B$23,0),$D$1+5))</f>
        <v>1.208</v>
      </c>
      <c r="N18" s="61">
        <v>1</v>
      </c>
      <c r="O18" s="61">
        <f>IF(F18="","",M18*N18)</f>
        <v>1.208</v>
      </c>
      <c r="P18" s="62"/>
      <c r="Q18" s="76"/>
      <c r="R18" s="83"/>
      <c r="S18" s="64">
        <f>IF(R18="","",IF(TYPE(R18)=2,R18,(P18*60+Q18+(R18/60))))</f>
      </c>
      <c r="T18" s="64">
        <f>IF(S18="","",IF(TYPE(R18)=2,S18,S18/(O18)))</f>
      </c>
    </row>
    <row r="19" spans="1:20" ht="15">
      <c r="A19" s="81"/>
      <c r="B19" s="82"/>
      <c r="C19" s="78"/>
      <c r="D19" s="78"/>
      <c r="E19" s="89"/>
      <c r="F19" s="78" t="s">
        <v>240</v>
      </c>
      <c r="G19" s="65"/>
      <c r="H19" s="51"/>
      <c r="I19" s="51"/>
      <c r="J19" s="51" t="e">
        <f>IF(OR(F19="",K19="nl"),"",IF(L19&lt;70,"L4",IF(L19&lt;80,"L3",IF(L19&lt;90,"L2",IF(L19&lt;100,"L1",IF(L19&gt;130,"H3",IF(L19&gt;120,"H2",IF(L19&gt;110,"H1",""))))))))</f>
        <v>#DIV/0!</v>
      </c>
      <c r="K19" s="51">
        <f>IF(F19="","",INDEX(SCHRS!$A$1:J$23,MATCH(F19,SCHRS!$B$1:$B$23,0),3))</f>
        <v>0</v>
      </c>
      <c r="L19" s="60" t="e">
        <f>IF(F19="","",IF(K19="nl",100,100*G19/K19))</f>
        <v>#DIV/0!</v>
      </c>
      <c r="M19" s="61">
        <f>IF(F19="","",INDEX(SCHRS!$A$1:$J$23,MATCH(F19,SCHRS!$B$1:$B$23,0),$D$1+5))</f>
        <v>1.208</v>
      </c>
      <c r="N19" s="61">
        <v>1</v>
      </c>
      <c r="O19" s="61">
        <f>IF(F19="","",M19*N19)</f>
        <v>1.208</v>
      </c>
      <c r="P19" s="62"/>
      <c r="Q19" s="76"/>
      <c r="R19" s="83"/>
      <c r="S19" s="64">
        <f>IF(R19="","",IF(TYPE(R19)=2,R19,(P19*60+Q19+(R19/60))))</f>
      </c>
      <c r="T19" s="64">
        <f>IF(S19="","",IF(TYPE(R19)=2,S19,S19/(O19)))</f>
      </c>
    </row>
    <row r="20" spans="1:20" ht="15">
      <c r="A20" s="81"/>
      <c r="B20" s="82"/>
      <c r="C20" s="78"/>
      <c r="D20" s="78"/>
      <c r="E20" s="89"/>
      <c r="F20" s="78" t="s">
        <v>240</v>
      </c>
      <c r="G20" s="65"/>
      <c r="H20" s="51"/>
      <c r="I20" s="51"/>
      <c r="J20" s="51" t="e">
        <f>IF(OR(F20="",K20="nl"),"",IF(L20&lt;70,"L4",IF(L20&lt;80,"L3",IF(L20&lt;90,"L2",IF(L20&lt;100,"L1",IF(L20&gt;130,"H3",IF(L20&gt;120,"H2",IF(L20&gt;110,"H1",""))))))))</f>
        <v>#DIV/0!</v>
      </c>
      <c r="K20" s="51">
        <f>IF(F20="","",INDEX(SCHRS!$A$1:J$23,MATCH(F20,SCHRS!$B$1:$B$23,0),3))</f>
        <v>0</v>
      </c>
      <c r="L20" s="60" t="e">
        <f>IF(F20="","",IF(K20="nl",100,100*G20/K20))</f>
        <v>#DIV/0!</v>
      </c>
      <c r="M20" s="61">
        <f>IF(F20="","",INDEX(SCHRS!$A$1:$J$23,MATCH(F20,SCHRS!$B$1:$B$23,0),$D$1+5))</f>
        <v>1.208</v>
      </c>
      <c r="N20" s="61">
        <v>1</v>
      </c>
      <c r="O20" s="61">
        <f>IF(F20="","",M20*N20)</f>
        <v>1.208</v>
      </c>
      <c r="P20" s="62"/>
      <c r="Q20" s="76"/>
      <c r="R20" s="83"/>
      <c r="S20" s="64">
        <f t="shared" si="0"/>
      </c>
      <c r="T20" s="64">
        <f t="shared" si="1"/>
      </c>
    </row>
    <row r="21" spans="1:20" ht="15">
      <c r="A21" s="81"/>
      <c r="B21" s="82"/>
      <c r="C21" s="51"/>
      <c r="D21" s="78"/>
      <c r="E21" s="89"/>
      <c r="F21" s="78" t="s">
        <v>240</v>
      </c>
      <c r="G21" s="65"/>
      <c r="H21" s="51"/>
      <c r="I21" s="51"/>
      <c r="J21" s="51" t="e">
        <f>IF(OR(F21="",K21="nl"),"",IF(L21&lt;70,"L4",IF(L21&lt;80,"L3",IF(L21&lt;90,"L2",IF(L21&lt;100,"L1",IF(L21&gt;130,"H3",IF(L21&gt;120,"H2",IF(L21&gt;110,"H1",""))))))))</f>
        <v>#DIV/0!</v>
      </c>
      <c r="K21" s="51">
        <f>IF(F21="","",INDEX(SCHRS!$A$1:J$23,MATCH(F21,SCHRS!$B$1:$B$23,0),3))</f>
        <v>0</v>
      </c>
      <c r="L21" s="60" t="e">
        <f>IF(F21="","",IF(K21="nl",100,100*G21/K21))</f>
        <v>#DIV/0!</v>
      </c>
      <c r="M21" s="61">
        <f>IF(F21="","",INDEX(SCHRS!$A$1:$J$23,MATCH(F21,SCHRS!$B$1:$B$23,0),$D$1+5))</f>
        <v>1.208</v>
      </c>
      <c r="N21" s="61">
        <v>1</v>
      </c>
      <c r="O21" s="61">
        <f>IF(F21="","",M21*N21)</f>
        <v>1.208</v>
      </c>
      <c r="P21" s="62"/>
      <c r="Q21" s="63"/>
      <c r="R21" s="83"/>
      <c r="S21" s="64">
        <f>IF(R21="","",IF(TYPE(R21)=2,R21,(P21*60+Q21+(R21/60))))</f>
      </c>
      <c r="T21" s="64">
        <f>IF(S21="","",IF(TYPE(R21)=2,S21,S21/(O21)))</f>
      </c>
    </row>
    <row r="22" spans="1:20" ht="15">
      <c r="A22" s="81"/>
      <c r="B22" s="82"/>
      <c r="C22" s="78"/>
      <c r="E22" s="89"/>
      <c r="F22" s="78" t="s">
        <v>240</v>
      </c>
      <c r="G22" s="65"/>
      <c r="H22" s="51"/>
      <c r="I22" s="51"/>
      <c r="J22" s="51" t="e">
        <f>IF(OR(F22="",K22="nl"),"",IF(L22&lt;70,"L4",IF(L22&lt;80,"L3",IF(L22&lt;90,"L2",IF(L22&lt;100,"L1",IF(L22&gt;130,"H3",IF(L22&gt;120,"H2",IF(L22&gt;110,"H1",""))))))))</f>
        <v>#DIV/0!</v>
      </c>
      <c r="K22" s="51">
        <f>IF(F22="","",INDEX(SCHRS!$A$1:J$23,MATCH(F22,SCHRS!$B$1:$B$23,0),3))</f>
        <v>0</v>
      </c>
      <c r="L22" s="60" t="e">
        <f>IF(F22="","",IF(K22="nl",100,100*G22/K22))</f>
        <v>#DIV/0!</v>
      </c>
      <c r="M22" s="61">
        <f>IF(F22="","",INDEX(SCHRS!$A$1:$J$23,MATCH(F22,SCHRS!$B$1:$B$23,0),$D$1+5))</f>
        <v>1.208</v>
      </c>
      <c r="N22" s="61">
        <v>1</v>
      </c>
      <c r="O22" s="61">
        <f>IF(F22="","",M22*N22)</f>
        <v>1.208</v>
      </c>
      <c r="P22" s="62"/>
      <c r="Q22" s="76"/>
      <c r="R22" s="83"/>
      <c r="S22" s="64">
        <f>IF(R22="","",IF(TYPE(R22)=2,R22,(P22*60+Q22+(R22/60))))</f>
      </c>
      <c r="T22" s="64">
        <f>IF(S22="","",IF(TYPE(R22)=2,S22,S22/(O22)))</f>
      </c>
    </row>
    <row r="23" spans="1:20" ht="15">
      <c r="A23" s="84"/>
      <c r="B23" s="82"/>
      <c r="C23" s="79"/>
      <c r="D23" s="79"/>
      <c r="E23" s="85"/>
      <c r="F23" s="78" t="s">
        <v>240</v>
      </c>
      <c r="G23" s="65"/>
      <c r="H23" s="51"/>
      <c r="I23" s="51"/>
      <c r="J23" s="51" t="e">
        <f>IF(OR(F23="",K23="nl"),"",IF(L23&lt;70,"L4",IF(L23&lt;80,"L3",IF(L23&lt;90,"L2",IF(L23&lt;100,"L1",IF(L23&gt;130,"H3",IF(L23&gt;120,"H2",IF(L23&gt;110,"H1",""))))))))</f>
        <v>#DIV/0!</v>
      </c>
      <c r="K23" s="51">
        <f>IF(F23="","",INDEX(SCHRS!$A$1:J$23,MATCH(F23,SCHRS!$B$1:$B$23,0),3))</f>
        <v>0</v>
      </c>
      <c r="L23" s="60" t="e">
        <f>IF(F23="","",IF(K23="nl",100,100*G23/K23))</f>
        <v>#DIV/0!</v>
      </c>
      <c r="M23" s="61">
        <f>IF(F23="","",INDEX(SCHRS!$A$1:$J$23,MATCH(F23,SCHRS!$B$1:$B$23,0),$D$1+5))</f>
        <v>1.208</v>
      </c>
      <c r="N23" s="61">
        <v>1</v>
      </c>
      <c r="O23" s="61">
        <f>IF(F23="","",M23*N23)</f>
        <v>1.208</v>
      </c>
      <c r="P23" s="62"/>
      <c r="Q23" s="76"/>
      <c r="R23" s="83"/>
      <c r="S23" s="64">
        <f>IF(R23="","",IF(TYPE(R23)=2,R23,(P23*60+Q23+(R23/60))))</f>
      </c>
      <c r="T23" s="64">
        <f>IF(S23="","",IF(TYPE(R23)=2,S23,S23/(O23)))</f>
      </c>
    </row>
    <row r="24" ht="15">
      <c r="B24" s="67"/>
    </row>
    <row r="25" ht="15">
      <c r="B25" s="67"/>
    </row>
    <row r="26" ht="15">
      <c r="B26" s="67"/>
    </row>
    <row r="27" ht="15">
      <c r="B27" s="67"/>
    </row>
    <row r="28" ht="15">
      <c r="B28" s="67"/>
    </row>
    <row r="29" ht="15">
      <c r="B29" s="67"/>
    </row>
    <row r="30" ht="15">
      <c r="B30" s="67"/>
    </row>
    <row r="31" ht="15">
      <c r="B31" s="67"/>
    </row>
    <row r="32" ht="15">
      <c r="B32" s="67"/>
    </row>
    <row r="33" ht="15">
      <c r="B33" s="67"/>
    </row>
    <row r="34" ht="15">
      <c r="B34" s="67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8.28125" style="33" bestFit="1" customWidth="1"/>
    <col min="2" max="2" width="6.140625" style="33" bestFit="1" customWidth="1"/>
    <col min="3" max="3" width="17.140625" style="33" bestFit="1" customWidth="1"/>
    <col min="4" max="4" width="15.140625" style="33" bestFit="1" customWidth="1"/>
    <col min="5" max="5" width="8.28125" style="33" bestFit="1" customWidth="1"/>
    <col min="6" max="6" width="5.7109375" style="33" bestFit="1" customWidth="1"/>
    <col min="7" max="10" width="7.140625" style="33" bestFit="1" customWidth="1"/>
    <col min="11" max="11" width="6.7109375" style="33" bestFit="1" customWidth="1"/>
    <col min="12" max="12" width="5.57421875" style="35" bestFit="1" customWidth="1"/>
    <col min="13" max="13" width="4.57421875" style="35" bestFit="1" customWidth="1"/>
    <col min="14" max="16384" width="8.7109375" style="33" customWidth="1"/>
  </cols>
  <sheetData>
    <row r="1" spans="1:13" ht="12.75">
      <c r="A1" s="19" t="s">
        <v>188</v>
      </c>
      <c r="B1" s="87" t="s">
        <v>152</v>
      </c>
      <c r="C1" s="87"/>
      <c r="D1" s="87"/>
      <c r="E1" s="87"/>
      <c r="F1" s="87"/>
      <c r="G1" s="87"/>
      <c r="H1" s="87"/>
      <c r="I1" s="87"/>
      <c r="J1" s="87"/>
      <c r="K1" s="87" t="s">
        <v>190</v>
      </c>
      <c r="L1" s="87"/>
      <c r="M1" s="87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0" t="s">
        <v>5</v>
      </c>
      <c r="G2" s="20" t="s">
        <v>154</v>
      </c>
      <c r="H2" s="20" t="s">
        <v>155</v>
      </c>
      <c r="I2" s="20" t="s">
        <v>156</v>
      </c>
      <c r="J2" s="20" t="s">
        <v>157</v>
      </c>
      <c r="K2" s="20" t="s">
        <v>158</v>
      </c>
      <c r="L2" s="24" t="s">
        <v>159</v>
      </c>
      <c r="M2" s="24" t="s">
        <v>160</v>
      </c>
    </row>
    <row r="3" spans="1:13" ht="15">
      <c r="A3" s="90">
        <v>6713</v>
      </c>
      <c r="B3" s="18">
        <v>1</v>
      </c>
      <c r="C3" s="78" t="s">
        <v>247</v>
      </c>
      <c r="D3" s="81"/>
      <c r="E3" s="90">
        <v>6713</v>
      </c>
      <c r="F3" s="78" t="s">
        <v>20</v>
      </c>
      <c r="G3" s="18">
        <v>3</v>
      </c>
      <c r="H3" s="82">
        <v>1</v>
      </c>
      <c r="I3" s="82">
        <v>1</v>
      </c>
      <c r="J3" s="82">
        <v>1</v>
      </c>
      <c r="K3" s="21">
        <f>MAX(G3:J3)</f>
        <v>3</v>
      </c>
      <c r="L3" s="23">
        <f>SUM(G3:J3)</f>
        <v>6</v>
      </c>
      <c r="M3" s="23">
        <f>L3-K3</f>
        <v>3</v>
      </c>
    </row>
    <row r="4" spans="1:13" ht="15">
      <c r="A4" s="89">
        <v>356</v>
      </c>
      <c r="B4" s="18">
        <v>2</v>
      </c>
      <c r="C4" s="78" t="s">
        <v>234</v>
      </c>
      <c r="D4" s="81"/>
      <c r="E4" s="89">
        <v>356</v>
      </c>
      <c r="F4" s="92" t="s">
        <v>223</v>
      </c>
      <c r="G4" s="18">
        <v>1</v>
      </c>
      <c r="H4" s="82">
        <v>2</v>
      </c>
      <c r="I4" s="82">
        <v>4</v>
      </c>
      <c r="J4" s="82">
        <v>4</v>
      </c>
      <c r="K4" s="21">
        <f aca="true" t="shared" si="0" ref="K4:K9">MAX(G4:J4)</f>
        <v>4</v>
      </c>
      <c r="L4" s="23">
        <f aca="true" t="shared" si="1" ref="L4:L9">SUM(G4:J4)</f>
        <v>11</v>
      </c>
      <c r="M4" s="23">
        <f aca="true" t="shared" si="2" ref="M4:M9">L4-K4</f>
        <v>7</v>
      </c>
    </row>
    <row r="5" spans="1:13" ht="15">
      <c r="A5" s="89">
        <v>117</v>
      </c>
      <c r="B5" s="18">
        <v>3</v>
      </c>
      <c r="C5" s="78" t="s">
        <v>245</v>
      </c>
      <c r="D5" s="78" t="s">
        <v>246</v>
      </c>
      <c r="E5" s="89">
        <v>117</v>
      </c>
      <c r="F5" t="s">
        <v>219</v>
      </c>
      <c r="G5" s="18">
        <v>2.1</v>
      </c>
      <c r="H5" s="82">
        <v>3</v>
      </c>
      <c r="I5" s="82">
        <v>2</v>
      </c>
      <c r="J5" s="82">
        <v>3</v>
      </c>
      <c r="K5" s="21">
        <f>MAX(G5:J5)</f>
        <v>3</v>
      </c>
      <c r="L5" s="23">
        <f>SUM(G5:J5)</f>
        <v>10.1</v>
      </c>
      <c r="M5" s="23">
        <f>L5-K5</f>
        <v>7.1</v>
      </c>
    </row>
    <row r="6" spans="1:13" ht="15">
      <c r="A6" s="85">
        <v>125</v>
      </c>
      <c r="B6" s="18">
        <v>4</v>
      </c>
      <c r="C6" s="78" t="s">
        <v>251</v>
      </c>
      <c r="D6" s="81"/>
      <c r="E6" s="85">
        <v>125</v>
      </c>
      <c r="F6" s="91" t="s">
        <v>229</v>
      </c>
      <c r="G6" s="18">
        <v>4</v>
      </c>
      <c r="H6" s="82">
        <v>6</v>
      </c>
      <c r="I6" s="82">
        <v>3</v>
      </c>
      <c r="J6" s="82">
        <v>2</v>
      </c>
      <c r="K6" s="21">
        <f>MAX(G6:J6)</f>
        <v>6</v>
      </c>
      <c r="L6" s="23">
        <f>SUM(G6:J6)</f>
        <v>15</v>
      </c>
      <c r="M6" s="23">
        <f>L6-K6</f>
        <v>9</v>
      </c>
    </row>
    <row r="7" spans="1:13" ht="15">
      <c r="A7" s="89">
        <v>102252</v>
      </c>
      <c r="B7" s="18">
        <v>5</v>
      </c>
      <c r="C7" s="77" t="s">
        <v>230</v>
      </c>
      <c r="D7" s="77" t="s">
        <v>231</v>
      </c>
      <c r="E7" s="89">
        <v>102252</v>
      </c>
      <c r="F7" s="78" t="s">
        <v>240</v>
      </c>
      <c r="G7" s="18">
        <v>5</v>
      </c>
      <c r="H7" s="82">
        <v>4</v>
      </c>
      <c r="I7" s="82">
        <v>6</v>
      </c>
      <c r="J7" s="82">
        <v>6</v>
      </c>
      <c r="K7" s="21">
        <f t="shared" si="0"/>
        <v>6</v>
      </c>
      <c r="L7" s="23">
        <f t="shared" si="1"/>
        <v>21</v>
      </c>
      <c r="M7" s="23">
        <f t="shared" si="2"/>
        <v>15</v>
      </c>
    </row>
    <row r="8" spans="1:13" ht="15">
      <c r="A8" s="89">
        <v>314</v>
      </c>
      <c r="B8" s="18">
        <v>6</v>
      </c>
      <c r="C8" s="78" t="s">
        <v>242</v>
      </c>
      <c r="D8" s="78" t="s">
        <v>243</v>
      </c>
      <c r="E8" s="89">
        <v>314</v>
      </c>
      <c r="F8" s="10" t="s">
        <v>225</v>
      </c>
      <c r="G8" s="18">
        <v>6</v>
      </c>
      <c r="H8" s="82">
        <v>5.1</v>
      </c>
      <c r="I8" s="82">
        <v>5</v>
      </c>
      <c r="J8" s="82">
        <v>5</v>
      </c>
      <c r="K8" s="21">
        <f t="shared" si="0"/>
        <v>6</v>
      </c>
      <c r="L8" s="23">
        <f t="shared" si="1"/>
        <v>21.1</v>
      </c>
      <c r="M8" s="23">
        <f t="shared" si="2"/>
        <v>15.100000000000001</v>
      </c>
    </row>
    <row r="9" spans="1:13" ht="15">
      <c r="A9" s="89">
        <v>5</v>
      </c>
      <c r="B9" s="18">
        <v>7</v>
      </c>
      <c r="C9" s="78" t="s">
        <v>232</v>
      </c>
      <c r="D9" s="78" t="s">
        <v>250</v>
      </c>
      <c r="E9" s="89">
        <v>5</v>
      </c>
      <c r="F9" s="78" t="s">
        <v>14</v>
      </c>
      <c r="G9" s="18">
        <v>7</v>
      </c>
      <c r="H9" s="82">
        <v>7</v>
      </c>
      <c r="I9" s="82">
        <v>7</v>
      </c>
      <c r="J9" s="82">
        <v>7</v>
      </c>
      <c r="K9" s="21">
        <f>MAX(G9:J9)</f>
        <v>7</v>
      </c>
      <c r="L9" s="23">
        <f>SUM(G9:J9)</f>
        <v>28</v>
      </c>
      <c r="M9" s="23">
        <f>L9-K9</f>
        <v>21</v>
      </c>
    </row>
    <row r="10" ht="12.75">
      <c r="A10" s="34"/>
    </row>
    <row r="11" ht="12.75">
      <c r="A11" s="34"/>
    </row>
    <row r="12" ht="12.75">
      <c r="A12" s="34"/>
    </row>
    <row r="13" ht="12.75">
      <c r="A13" s="34"/>
    </row>
    <row r="14" ht="12.75">
      <c r="A14" s="34"/>
    </row>
    <row r="15" ht="12.75">
      <c r="A15" s="34"/>
    </row>
    <row r="16" ht="12.75">
      <c r="A16" s="34"/>
    </row>
    <row r="17" ht="12.75">
      <c r="A17" s="34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A7" sqref="A7"/>
    </sheetView>
  </sheetViews>
  <sheetFormatPr defaultColWidth="9.140625" defaultRowHeight="12.75"/>
  <cols>
    <col min="1" max="1" width="59.7109375" style="0" bestFit="1" customWidth="1"/>
    <col min="4" max="4" width="3.0039062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25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25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25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25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25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workbookViewId="0" topLeftCell="A1">
      <pane ySplit="1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4.8515625" style="47" customWidth="1"/>
    <col min="2" max="2" width="12.421875" style="42" bestFit="1" customWidth="1"/>
    <col min="3" max="4" width="7.421875" style="42" customWidth="1"/>
    <col min="5" max="5" width="15.57421875" style="48" bestFit="1" customWidth="1"/>
    <col min="6" max="10" width="8.421875" style="47" bestFit="1" customWidth="1"/>
    <col min="11" max="11" width="20.421875" style="42" bestFit="1" customWidth="1"/>
    <col min="12" max="12" width="17.28125" style="42" bestFit="1" customWidth="1"/>
    <col min="13" max="16384" width="9.140625" style="42" customWidth="1"/>
  </cols>
  <sheetData>
    <row r="1" spans="1:12" ht="15">
      <c r="A1" s="36" t="s">
        <v>207</v>
      </c>
      <c r="B1" s="36" t="s">
        <v>6</v>
      </c>
      <c r="C1" s="37" t="s">
        <v>7</v>
      </c>
      <c r="D1" s="37" t="s">
        <v>8</v>
      </c>
      <c r="E1" s="38" t="s">
        <v>9</v>
      </c>
      <c r="F1" s="39" t="s">
        <v>10</v>
      </c>
      <c r="G1" s="39" t="s">
        <v>11</v>
      </c>
      <c r="H1" s="39" t="s">
        <v>11</v>
      </c>
      <c r="I1" s="39">
        <v>4</v>
      </c>
      <c r="J1" s="39" t="s">
        <v>12</v>
      </c>
      <c r="K1" s="40" t="s">
        <v>205</v>
      </c>
      <c r="L1" s="41" t="s">
        <v>206</v>
      </c>
    </row>
    <row r="2" spans="1:10" ht="15">
      <c r="A2" s="43" t="s">
        <v>162</v>
      </c>
      <c r="B2" s="43" t="s">
        <v>88</v>
      </c>
      <c r="C2" s="43" t="s">
        <v>89</v>
      </c>
      <c r="D2" s="43" t="s">
        <v>90</v>
      </c>
      <c r="E2" s="44" t="s">
        <v>0</v>
      </c>
      <c r="F2" s="45" t="s">
        <v>1</v>
      </c>
      <c r="G2" s="45" t="s">
        <v>2</v>
      </c>
      <c r="H2" s="45" t="s">
        <v>3</v>
      </c>
      <c r="I2" s="45" t="s">
        <v>4</v>
      </c>
      <c r="J2" s="45" t="s">
        <v>161</v>
      </c>
    </row>
    <row r="3" spans="1:12" ht="15">
      <c r="A3" t="s">
        <v>212</v>
      </c>
      <c r="B3" t="s">
        <v>13</v>
      </c>
      <c r="C3"/>
      <c r="D3"/>
      <c r="E3" s="72">
        <v>1.018</v>
      </c>
      <c r="F3" s="72">
        <f>E3</f>
        <v>1.018</v>
      </c>
      <c r="G3" s="72">
        <f>F3</f>
        <v>1.018</v>
      </c>
      <c r="H3" s="72">
        <f>G3</f>
        <v>1.018</v>
      </c>
      <c r="I3" s="72">
        <f>H3</f>
        <v>1.018</v>
      </c>
      <c r="J3" s="72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72">
        <v>0.984</v>
      </c>
      <c r="F4" s="72">
        <f aca="true" t="shared" si="0" ref="F4:J22">E4</f>
        <v>0.984</v>
      </c>
      <c r="G4" s="72">
        <f t="shared" si="0"/>
        <v>0.984</v>
      </c>
      <c r="H4" s="72">
        <f t="shared" si="0"/>
        <v>0.984</v>
      </c>
      <c r="I4" s="72">
        <f t="shared" si="0"/>
        <v>0.984</v>
      </c>
      <c r="J4" s="72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72">
        <v>1.068</v>
      </c>
      <c r="F5" s="72">
        <f t="shared" si="0"/>
        <v>1.068</v>
      </c>
      <c r="G5" s="72">
        <f t="shared" si="0"/>
        <v>1.068</v>
      </c>
      <c r="H5" s="72">
        <f t="shared" si="0"/>
        <v>1.068</v>
      </c>
      <c r="I5" s="72">
        <f t="shared" si="0"/>
        <v>1.068</v>
      </c>
      <c r="J5" s="72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72">
        <v>1.046</v>
      </c>
      <c r="F6" s="72">
        <f t="shared" si="0"/>
        <v>1.046</v>
      </c>
      <c r="G6" s="72">
        <f t="shared" si="0"/>
        <v>1.046</v>
      </c>
      <c r="H6" s="72">
        <f t="shared" si="0"/>
        <v>1.046</v>
      </c>
      <c r="I6" s="72">
        <f t="shared" si="0"/>
        <v>1.046</v>
      </c>
      <c r="J6" s="72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72">
        <v>1.049</v>
      </c>
      <c r="F7" s="72">
        <f t="shared" si="0"/>
        <v>1.049</v>
      </c>
      <c r="G7" s="72">
        <f t="shared" si="0"/>
        <v>1.049</v>
      </c>
      <c r="H7" s="72">
        <f t="shared" si="0"/>
        <v>1.049</v>
      </c>
      <c r="I7" s="72">
        <f t="shared" si="0"/>
        <v>1.049</v>
      </c>
      <c r="J7" s="72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72">
        <v>1.028</v>
      </c>
      <c r="F8" s="72">
        <f t="shared" si="0"/>
        <v>1.028</v>
      </c>
      <c r="G8" s="72">
        <f t="shared" si="0"/>
        <v>1.028</v>
      </c>
      <c r="H8" s="72">
        <f t="shared" si="0"/>
        <v>1.028</v>
      </c>
      <c r="I8" s="72">
        <f t="shared" si="0"/>
        <v>1.028</v>
      </c>
      <c r="J8" s="72">
        <f t="shared" si="0"/>
        <v>1.028</v>
      </c>
      <c r="K8"/>
      <c r="L8"/>
    </row>
    <row r="9" spans="1:12" ht="15">
      <c r="A9" s="74" t="s">
        <v>235</v>
      </c>
      <c r="B9" t="s">
        <v>233</v>
      </c>
      <c r="C9"/>
      <c r="D9"/>
      <c r="E9" s="75">
        <v>1.27</v>
      </c>
      <c r="F9" s="72">
        <f t="shared" si="0"/>
        <v>1.27</v>
      </c>
      <c r="G9" s="72">
        <f t="shared" si="0"/>
        <v>1.27</v>
      </c>
      <c r="H9" s="72">
        <f t="shared" si="0"/>
        <v>1.27</v>
      </c>
      <c r="I9" s="72">
        <f t="shared" si="0"/>
        <v>1.27</v>
      </c>
      <c r="J9" s="72">
        <f t="shared" si="0"/>
        <v>1.27</v>
      </c>
      <c r="K9"/>
      <c r="L9"/>
    </row>
    <row r="10" spans="1:12" ht="15">
      <c r="A10" t="s">
        <v>222</v>
      </c>
      <c r="B10" t="s">
        <v>223</v>
      </c>
      <c r="C10"/>
      <c r="D10"/>
      <c r="E10" s="72">
        <v>1.067</v>
      </c>
      <c r="F10" s="72">
        <f t="shared" si="0"/>
        <v>1.067</v>
      </c>
      <c r="G10" s="72">
        <f t="shared" si="0"/>
        <v>1.067</v>
      </c>
      <c r="H10" s="72">
        <f t="shared" si="0"/>
        <v>1.067</v>
      </c>
      <c r="I10" s="72">
        <f t="shared" si="0"/>
        <v>1.067</v>
      </c>
      <c r="J10" s="72">
        <f t="shared" si="0"/>
        <v>1.067</v>
      </c>
      <c r="K10"/>
      <c r="L10"/>
    </row>
    <row r="11" spans="1:12" ht="15">
      <c r="A11" t="s">
        <v>224</v>
      </c>
      <c r="B11" t="s">
        <v>225</v>
      </c>
      <c r="C11"/>
      <c r="D11"/>
      <c r="E11" s="72">
        <v>1.05</v>
      </c>
      <c r="F11" s="72">
        <f t="shared" si="0"/>
        <v>1.05</v>
      </c>
      <c r="G11" s="72">
        <f t="shared" si="0"/>
        <v>1.05</v>
      </c>
      <c r="H11" s="72">
        <f t="shared" si="0"/>
        <v>1.05</v>
      </c>
      <c r="I11" s="72">
        <f t="shared" si="0"/>
        <v>1.05</v>
      </c>
      <c r="J11" s="72">
        <f t="shared" si="0"/>
        <v>1.05</v>
      </c>
      <c r="K11"/>
      <c r="L11"/>
    </row>
    <row r="12" spans="1:12" ht="15">
      <c r="A12" t="s">
        <v>226</v>
      </c>
      <c r="B12" t="s">
        <v>229</v>
      </c>
      <c r="C12"/>
      <c r="D12"/>
      <c r="E12" s="72">
        <v>1.079</v>
      </c>
      <c r="F12" s="72">
        <f t="shared" si="0"/>
        <v>1.079</v>
      </c>
      <c r="G12" s="72">
        <f t="shared" si="0"/>
        <v>1.079</v>
      </c>
      <c r="H12" s="72">
        <f t="shared" si="0"/>
        <v>1.079</v>
      </c>
      <c r="I12" s="72">
        <f t="shared" si="0"/>
        <v>1.079</v>
      </c>
      <c r="J12" s="72">
        <f t="shared" si="0"/>
        <v>1.079</v>
      </c>
      <c r="K12"/>
      <c r="L12"/>
    </row>
    <row r="13" spans="1:12" ht="15">
      <c r="A13" t="s">
        <v>203</v>
      </c>
      <c r="B13" t="s">
        <v>14</v>
      </c>
      <c r="C13"/>
      <c r="D13"/>
      <c r="E13" s="72">
        <v>1</v>
      </c>
      <c r="F13" s="72">
        <f t="shared" si="0"/>
        <v>1</v>
      </c>
      <c r="G13" s="72">
        <f t="shared" si="0"/>
        <v>1</v>
      </c>
      <c r="H13" s="72">
        <f t="shared" si="0"/>
        <v>1</v>
      </c>
      <c r="I13" s="72">
        <f t="shared" si="0"/>
        <v>1</v>
      </c>
      <c r="J13" s="72">
        <f t="shared" si="0"/>
        <v>1</v>
      </c>
      <c r="K13"/>
      <c r="L13"/>
    </row>
    <row r="14" spans="1:12" ht="15">
      <c r="A14" t="s">
        <v>16</v>
      </c>
      <c r="B14" t="s">
        <v>17</v>
      </c>
      <c r="C14"/>
      <c r="D14"/>
      <c r="E14" s="72">
        <v>1.426</v>
      </c>
      <c r="F14" s="72">
        <f t="shared" si="0"/>
        <v>1.426</v>
      </c>
      <c r="G14" s="72">
        <f t="shared" si="0"/>
        <v>1.426</v>
      </c>
      <c r="H14" s="72">
        <f t="shared" si="0"/>
        <v>1.426</v>
      </c>
      <c r="I14" s="72">
        <f t="shared" si="0"/>
        <v>1.426</v>
      </c>
      <c r="J14" s="72">
        <f t="shared" si="0"/>
        <v>1.426</v>
      </c>
      <c r="K14"/>
      <c r="L14"/>
    </row>
    <row r="15" spans="1:12" ht="15">
      <c r="A15" t="s">
        <v>18</v>
      </c>
      <c r="B15" t="s">
        <v>19</v>
      </c>
      <c r="C15"/>
      <c r="D15"/>
      <c r="E15" s="72">
        <v>1.208</v>
      </c>
      <c r="F15" s="72">
        <f t="shared" si="0"/>
        <v>1.208</v>
      </c>
      <c r="G15" s="72">
        <f t="shared" si="0"/>
        <v>1.208</v>
      </c>
      <c r="H15" s="72">
        <f t="shared" si="0"/>
        <v>1.208</v>
      </c>
      <c r="I15" s="72">
        <f t="shared" si="0"/>
        <v>1.208</v>
      </c>
      <c r="J15" s="72">
        <f t="shared" si="0"/>
        <v>1.208</v>
      </c>
      <c r="K15"/>
      <c r="L15"/>
    </row>
    <row r="16" spans="1:12" ht="15">
      <c r="A16" t="s">
        <v>227</v>
      </c>
      <c r="B16" t="s">
        <v>20</v>
      </c>
      <c r="C16"/>
      <c r="D16"/>
      <c r="E16" s="72">
        <v>1.209</v>
      </c>
      <c r="F16" s="72">
        <f t="shared" si="0"/>
        <v>1.209</v>
      </c>
      <c r="G16" s="72">
        <f t="shared" si="0"/>
        <v>1.209</v>
      </c>
      <c r="H16" s="72">
        <f t="shared" si="0"/>
        <v>1.209</v>
      </c>
      <c r="I16" s="72">
        <f t="shared" si="0"/>
        <v>1.209</v>
      </c>
      <c r="J16" s="72">
        <f t="shared" si="0"/>
        <v>1.209</v>
      </c>
      <c r="K16"/>
      <c r="L16"/>
    </row>
    <row r="17" spans="1:12" ht="15">
      <c r="A17" t="s">
        <v>208</v>
      </c>
      <c r="B17" t="s">
        <v>21</v>
      </c>
      <c r="C17"/>
      <c r="D17"/>
      <c r="E17" s="72">
        <v>1.1</v>
      </c>
      <c r="F17" s="72">
        <f t="shared" si="0"/>
        <v>1.1</v>
      </c>
      <c r="G17" s="72">
        <f t="shared" si="0"/>
        <v>1.1</v>
      </c>
      <c r="H17" s="72">
        <f t="shared" si="0"/>
        <v>1.1</v>
      </c>
      <c r="I17" s="72">
        <f t="shared" si="0"/>
        <v>1.1</v>
      </c>
      <c r="J17" s="72">
        <f t="shared" si="0"/>
        <v>1.1</v>
      </c>
      <c r="K17"/>
      <c r="L17"/>
    </row>
    <row r="18" spans="1:12" ht="15">
      <c r="A18" t="s">
        <v>204</v>
      </c>
      <c r="B18" t="s">
        <v>209</v>
      </c>
      <c r="C18"/>
      <c r="D18"/>
      <c r="E18" s="72">
        <v>1.09</v>
      </c>
      <c r="F18" s="72">
        <f t="shared" si="0"/>
        <v>1.09</v>
      </c>
      <c r="G18" s="72">
        <f t="shared" si="0"/>
        <v>1.09</v>
      </c>
      <c r="H18" s="72">
        <f t="shared" si="0"/>
        <v>1.09</v>
      </c>
      <c r="I18" s="72">
        <f t="shared" si="0"/>
        <v>1.09</v>
      </c>
      <c r="J18" s="72">
        <f t="shared" si="0"/>
        <v>1.09</v>
      </c>
      <c r="K18"/>
      <c r="L18"/>
    </row>
    <row r="19" spans="1:12" ht="15">
      <c r="A19" t="s">
        <v>22</v>
      </c>
      <c r="B19" t="s">
        <v>23</v>
      </c>
      <c r="C19"/>
      <c r="D19"/>
      <c r="E19" s="72">
        <v>1.254</v>
      </c>
      <c r="F19" s="72">
        <f t="shared" si="0"/>
        <v>1.254</v>
      </c>
      <c r="G19" s="72">
        <f t="shared" si="0"/>
        <v>1.254</v>
      </c>
      <c r="H19" s="72">
        <f t="shared" si="0"/>
        <v>1.254</v>
      </c>
      <c r="I19" s="72">
        <f t="shared" si="0"/>
        <v>1.254</v>
      </c>
      <c r="J19" s="72">
        <f t="shared" si="0"/>
        <v>1.254</v>
      </c>
      <c r="K19"/>
      <c r="L19"/>
    </row>
    <row r="20" spans="1:12" ht="15">
      <c r="A20" t="s">
        <v>24</v>
      </c>
      <c r="B20" t="s">
        <v>228</v>
      </c>
      <c r="C20"/>
      <c r="D20"/>
      <c r="E20" s="72">
        <v>1.509</v>
      </c>
      <c r="F20" s="72">
        <f t="shared" si="0"/>
        <v>1.509</v>
      </c>
      <c r="G20" s="72">
        <f t="shared" si="0"/>
        <v>1.509</v>
      </c>
      <c r="H20" s="72">
        <f t="shared" si="0"/>
        <v>1.509</v>
      </c>
      <c r="I20" s="72">
        <f t="shared" si="0"/>
        <v>1.509</v>
      </c>
      <c r="J20" s="72">
        <f t="shared" si="0"/>
        <v>1.509</v>
      </c>
      <c r="K20"/>
      <c r="L20"/>
    </row>
    <row r="21" spans="1:12" ht="15">
      <c r="A21" t="s">
        <v>236</v>
      </c>
      <c r="B21" t="s">
        <v>237</v>
      </c>
      <c r="C21"/>
      <c r="D21"/>
      <c r="E21" s="72">
        <v>1.152</v>
      </c>
      <c r="F21" s="72">
        <f t="shared" si="0"/>
        <v>1.152</v>
      </c>
      <c r="G21" s="72">
        <f t="shared" si="0"/>
        <v>1.152</v>
      </c>
      <c r="H21" s="72">
        <f t="shared" si="0"/>
        <v>1.152</v>
      </c>
      <c r="I21" s="72">
        <f t="shared" si="0"/>
        <v>1.152</v>
      </c>
      <c r="J21" s="72">
        <f t="shared" si="0"/>
        <v>1.152</v>
      </c>
      <c r="K21"/>
      <c r="L21"/>
    </row>
    <row r="22" spans="1:12" ht="15">
      <c r="A22" t="s">
        <v>238</v>
      </c>
      <c r="B22" t="s">
        <v>239</v>
      </c>
      <c r="C22"/>
      <c r="D22"/>
      <c r="E22" s="72">
        <v>1.117</v>
      </c>
      <c r="F22" s="72">
        <f t="shared" si="0"/>
        <v>1.117</v>
      </c>
      <c r="G22" s="72">
        <f t="shared" si="0"/>
        <v>1.117</v>
      </c>
      <c r="H22" s="72">
        <f t="shared" si="0"/>
        <v>1.117</v>
      </c>
      <c r="I22" s="72">
        <f t="shared" si="0"/>
        <v>1.117</v>
      </c>
      <c r="J22" s="72">
        <f t="shared" si="0"/>
        <v>1.117</v>
      </c>
      <c r="K22"/>
      <c r="L22"/>
    </row>
    <row r="23" spans="1:12" ht="15">
      <c r="A23" s="46" t="s">
        <v>211</v>
      </c>
      <c r="B23" s="46" t="s">
        <v>15</v>
      </c>
      <c r="C23" s="46"/>
      <c r="D23" s="46"/>
      <c r="E23" s="48">
        <f>K23/L23</f>
        <v>1.1298076923076923</v>
      </c>
      <c r="F23" s="72">
        <f>E23</f>
        <v>1.1298076923076923</v>
      </c>
      <c r="G23" s="72">
        <f>F23</f>
        <v>1.1298076923076923</v>
      </c>
      <c r="H23" s="72">
        <f>G23</f>
        <v>1.1298076923076923</v>
      </c>
      <c r="I23" s="72">
        <f>H23</f>
        <v>1.1298076923076923</v>
      </c>
      <c r="J23" s="72">
        <f>I23</f>
        <v>1.1298076923076923</v>
      </c>
      <c r="K23" s="73">
        <v>70.5</v>
      </c>
      <c r="L23" s="46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2011-08-22T15:09:06Z</cp:lastPrinted>
  <dcterms:created xsi:type="dcterms:W3CDTF">1996-10-14T23:33:28Z</dcterms:created>
  <dcterms:modified xsi:type="dcterms:W3CDTF">2021-09-19T21:53:49Z</dcterms:modified>
  <cp:category/>
  <cp:version/>
  <cp:contentType/>
  <cp:contentStatus/>
</cp:coreProperties>
</file>