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7056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SCHRS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<sst xmlns="http://schemas.openxmlformats.org/spreadsheetml/2006/main" count="313" uniqueCount="268">
  <si>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</si>
  <si>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</si>
  <si>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</si>
  <si>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</si>
  <si>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</si>
  <si>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</si>
  <si>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</si>
  <si>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</si>
  <si>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</si>
  <si>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</si>
  <si>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</si>
  <si>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</si>
  <si>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</si>
  <si>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</si>
  <si>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</si>
  <si>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</si>
  <si>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</si>
  <si>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</si>
  <si>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</si>
  <si>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</si>
  <si>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</si>
  <si>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</si>
  <si>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</si>
  <si>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</si>
  <si>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</si>
  <si>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</si>
  <si>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</si>
  <si>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</si>
  <si>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</si>
  <si>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</si>
  <si>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</si>
  <si>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</si>
  <si>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</si>
  <si>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</si>
  <si>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</si>
  <si>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</si>
  <si>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</si>
  <si>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</si>
  <si>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</si>
  <si>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</si>
  <si>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</si>
  <si>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</si>
  <si>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</si>
  <si>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</si>
  <si>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</si>
  <si>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</si>
  <si>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</si>
  <si>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</si>
  <si>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</si>
  <si>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</si>
  <si>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</si>
  <si>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</si>
  <si>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</si>
  <si>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</si>
  <si>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</si>
  <si>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</si>
  <si>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</si>
  <si>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</si>
  <si>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</si>
  <si>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</si>
  <si>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</si>
  <si>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</si>
  <si>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</si>
  <si>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</si>
  <si>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</si>
  <si>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</si>
  <si>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</si>
  <si>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</si>
  <si>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</si>
  <si>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</si>
  <si>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</si>
  <si>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</si>
  <si>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</si>
  <si>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</si>
  <si>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</si>
  <si>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</si>
  <si>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</si>
  <si>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</si>
  <si>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</si>
  <si>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</si>
  <si>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</si>
  <si>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</si>
  <si>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</si>
  <si>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</si>
  <si>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</si>
  <si>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</si>
  <si>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</si>
  <si>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</si>
  <si>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</si>
  <si>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</si>
  <si>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</si>
  <si>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</si>
  <si>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</si>
  <si>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</si>
  <si>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</si>
  <si>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</si>
  <si>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</si>
  <si>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</si>
  <si>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</si>
  <si>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</si>
  <si>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</si>
  <si>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</si>
  <si>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</si>
  <si>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</si>
  <si>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</si>
  <si>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</si>
  <si>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</si>
  <si>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</si>
  <si>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</si>
  <si>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</si>
  <si>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</si>
  <si>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</si>
  <si>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</si>
  <si>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</si>
  <si>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</si>
  <si>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</si>
  <si>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</si>
  <si>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</si>
  <si>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</si>
  <si>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</si>
  <si>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</si>
  <si>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</si>
  <si>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</si>
  <si>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</si>
  <si>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</si>
  <si>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</si>
  <si>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</si>
  <si>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</si>
  <si>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</si>
  <si>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</si>
  <si>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</si>
  <si>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</si>
  <si>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</si>
  <si>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</si>
  <si>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</si>
  <si>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</si>
  <si>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</si>
  <si>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</si>
  <si>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</si>
  <si>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</si>
  <si>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</si>
  <si>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</si>
  <si>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</si>
  <si>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</si>
  <si>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</si>
  <si>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</si>
  <si>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</si>
  <si>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</si>
  <si>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</si>
  <si>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</si>
  <si>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</si>
  <si>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</si>
  <si>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</si>
  <si>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</si>
  <si>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</si>
  <si>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</si>
  <si>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</si>
  <si>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</si>
  <si>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</si>
  <si>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</si>
  <si>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</si>
  <si>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</si>
  <si>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</si>
  <si>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</si>
  <si>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</si>
  <si>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</si>
  <si>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</si>
  <si>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</si>
  <si>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</si>
  <si>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</si>
  <si>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</si>
  <si>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</si>
  <si>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</si>
  <si>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</si>
  <si>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</si>
  <si>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</si>
  <si>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</si>
  <si>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</si>
  <si>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</si>
  <si>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</si>
  <si>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</si>
  <si>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</si>
  <si>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</si>
  <si>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</si>
  <si>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</si>
  <si>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</si>
  <si>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</si>
  <si>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</si>
  <si>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</si>
  <si>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</si>
  <si>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</si>
  <si>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</si>
  <si>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</si>
  <si>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</si>
  <si>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</si>
  <si>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</si>
  <si>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</si>
  <si>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</si>
  <si>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</si>
  <si>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</si>
  <si>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</si>
  <si>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</si>
  <si>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</si>
  <si>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</si>
  <si>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</si>
  <si>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</si>
  <si>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</si>
  <si>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</si>
  <si>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</si>
  <si>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</si>
  <si>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</si>
  <si>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</si>
  <si>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</si>
  <si>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</si>
  <si>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</si>
  <si>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</si>
  <si>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</si>
  <si>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</si>
  <si>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</si>
  <si>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</si>
  <si>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</si>
  <si>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</si>
  <si>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</si>
  <si>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</si>
  <si>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</si>
  <si>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</si>
  <si>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</si>
  <si>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</si>
  <si>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</si>
  <si>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</si>
  <si>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Rory</t>
  </si>
  <si>
    <t>Matt Guttman</t>
  </si>
  <si>
    <t xml:space="preserve">Peter Simon </t>
  </si>
  <si>
    <t>Peter Shearer</t>
  </si>
  <si>
    <t>Vincent Schitt</t>
  </si>
  <si>
    <t xml:space="preserve">Pierre Bay </t>
  </si>
  <si>
    <t>Timmo Bressler</t>
  </si>
  <si>
    <t>N5.0</t>
  </si>
  <si>
    <t>Greg Rayson</t>
  </si>
  <si>
    <t>Ori Bev</t>
  </si>
  <si>
    <t xml:space="preserve">Tom Helstern </t>
  </si>
  <si>
    <t xml:space="preserve">John Keenan </t>
  </si>
  <si>
    <t>MIchael Evcas</t>
  </si>
  <si>
    <t>Gabby</t>
  </si>
  <si>
    <t xml:space="preserve">Bob Jopson </t>
  </si>
  <si>
    <t xml:space="preserve">Matt Kenan </t>
  </si>
  <si>
    <t>Bill Raska</t>
  </si>
  <si>
    <t>dnf</t>
  </si>
  <si>
    <t>Aaron Carly</t>
  </si>
  <si>
    <t>Roy Carly</t>
  </si>
  <si>
    <t>Nacra 5.0 Cat Boat</t>
  </si>
  <si>
    <t>A-c</t>
  </si>
  <si>
    <t>Wave</t>
  </si>
  <si>
    <t>3hr 22min 3sec</t>
  </si>
  <si>
    <t>Dave Cripton</t>
  </si>
  <si>
    <t>Andrew Commochie</t>
  </si>
  <si>
    <t>Even Bressler</t>
  </si>
  <si>
    <t>Andy Offering</t>
  </si>
  <si>
    <t>Mike Evans</t>
  </si>
  <si>
    <t>Gabby Evans</t>
  </si>
  <si>
    <t>Marty Rosen</t>
  </si>
  <si>
    <t>Chris H</t>
  </si>
  <si>
    <t>Melissa Hennrick</t>
  </si>
  <si>
    <t>Brendan Rustand</t>
  </si>
  <si>
    <t>Bob Jopson</t>
  </si>
  <si>
    <t>Greg Raybon</t>
  </si>
  <si>
    <t>Rory O'Conner</t>
  </si>
  <si>
    <t>Marissa Frahin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</si>
</sst>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0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0" borderId="19" xfId="0" applyFont="1" applyBorder="1" applyAlignment="1" applyProtection="1">
      <alignment horizontal="center"/>
      <protection/>
    </xf>
    <xf numFmtId="0" fontId="2" fillId="0" borderId="19" xfId="0" applyNumberFormat="1" applyFont="1" applyBorder="1" applyAlignment="1" applyProtection="1">
      <alignment horizontal="center" vertical="top"/>
      <protection/>
    </xf>
    <xf numFmtId="0" fontId="0" fillId="0" borderId="19" xfId="0" applyFill="1" applyBorder="1" applyAlignment="1">
      <alignment/>
    </xf>
    <xf numFmtId="0" fontId="2" fillId="19" borderId="19" xfId="0" applyNumberFormat="1" applyFont="1" applyFill="1" applyBorder="1" applyAlignment="1" applyProtection="1">
      <alignment horizontal="center" vertical="top"/>
      <protection/>
    </xf>
    <xf numFmtId="164" fontId="0" fillId="0" borderId="19" xfId="0" applyNumberFormat="1" applyBorder="1" applyAlignment="1">
      <alignment/>
    </xf>
    <xf numFmtId="164" fontId="2" fillId="0" borderId="19" xfId="0" applyNumberFormat="1" applyFont="1" applyBorder="1" applyAlignment="1" applyProtection="1">
      <alignment horizontal="center" vertical="top"/>
      <protection/>
    </xf>
    <xf numFmtId="0" fontId="0" fillId="19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9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167" fontId="8" fillId="0" borderId="10" xfId="42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67" fontId="8" fillId="0" borderId="10" xfId="42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42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42" applyNumberFormat="1" applyFont="1" applyAlignment="1">
      <alignment/>
    </xf>
    <xf numFmtId="0" fontId="11" fillId="0" borderId="19" xfId="0" applyFont="1" applyBorder="1" applyAlignment="1" applyProtection="1">
      <alignment horizontal="center"/>
      <protection/>
    </xf>
    <xf numFmtId="0" fontId="10" fillId="0" borderId="19" xfId="0" applyNumberFormat="1" applyFont="1" applyBorder="1" applyAlignment="1" applyProtection="1">
      <alignment horizontal="center" vertical="top"/>
      <protection/>
    </xf>
    <xf numFmtId="0" fontId="7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NumberFormat="1" applyFont="1" applyBorder="1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left"/>
      <protection/>
    </xf>
    <xf numFmtId="43" fontId="11" fillId="0" borderId="19" xfId="42" applyFont="1" applyBorder="1" applyAlignment="1" applyProtection="1">
      <alignment horizontal="center" vertical="top"/>
      <protection/>
    </xf>
    <xf numFmtId="167" fontId="11" fillId="0" borderId="19" xfId="42" applyNumberFormat="1" applyFont="1" applyBorder="1" applyAlignment="1" applyProtection="1">
      <alignment horizontal="center" vertical="top"/>
      <protection/>
    </xf>
    <xf numFmtId="0" fontId="11" fillId="5" borderId="19" xfId="0" applyNumberFormat="1" applyFont="1" applyFill="1" applyBorder="1" applyAlignment="1" applyProtection="1">
      <alignment horizontal="center" vertical="top"/>
      <protection/>
    </xf>
    <xf numFmtId="0" fontId="11" fillId="19" borderId="19" xfId="0" applyNumberFormat="1" applyFont="1" applyFill="1" applyBorder="1" applyAlignment="1" applyProtection="1">
      <alignment horizontal="center" vertical="top"/>
      <protection/>
    </xf>
    <xf numFmtId="2" fontId="11" fillId="0" borderId="19" xfId="42" applyNumberFormat="1" applyFont="1" applyBorder="1" applyAlignment="1" applyProtection="1">
      <alignment horizontal="center" vertical="top"/>
      <protection/>
    </xf>
    <xf numFmtId="43" fontId="7" fillId="0" borderId="19" xfId="42" applyFont="1" applyBorder="1" applyAlignment="1">
      <alignment/>
    </xf>
    <xf numFmtId="167" fontId="7" fillId="0" borderId="19" xfId="42" applyNumberFormat="1" applyFont="1" applyBorder="1" applyAlignment="1">
      <alignment/>
    </xf>
    <xf numFmtId="0" fontId="7" fillId="5" borderId="19" xfId="0" applyFont="1" applyFill="1" applyBorder="1" applyAlignment="1">
      <alignment/>
    </xf>
    <xf numFmtId="0" fontId="7" fillId="19" borderId="19" xfId="0" applyFont="1" applyFill="1" applyBorder="1" applyAlignment="1">
      <alignment/>
    </xf>
    <xf numFmtId="2" fontId="7" fillId="0" borderId="19" xfId="42" applyNumberFormat="1" applyFont="1" applyBorder="1" applyAlignment="1">
      <alignment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7" fillId="21" borderId="0" xfId="0" applyFont="1" applyFill="1" applyBorder="1" applyAlignment="1">
      <alignment horizontal="center"/>
    </xf>
    <xf numFmtId="0" fontId="7" fillId="21" borderId="0" xfId="0" applyFont="1" applyFill="1" applyBorder="1" applyAlignment="1">
      <alignment/>
    </xf>
    <xf numFmtId="0" fontId="7" fillId="21" borderId="0" xfId="0" applyFont="1" applyFill="1" applyBorder="1" applyAlignment="1">
      <alignment horizontal="left"/>
    </xf>
    <xf numFmtId="43" fontId="7" fillId="21" borderId="0" xfId="42" applyFont="1" applyFill="1" applyBorder="1" applyAlignment="1">
      <alignment/>
    </xf>
    <xf numFmtId="167" fontId="7" fillId="21" borderId="0" xfId="42" applyNumberFormat="1" applyFont="1" applyFill="1" applyBorder="1" applyAlignment="1">
      <alignment/>
    </xf>
    <xf numFmtId="2" fontId="7" fillId="21" borderId="0" xfId="42" applyNumberFormat="1" applyFont="1" applyFill="1" applyBorder="1" applyAlignment="1">
      <alignment/>
    </xf>
    <xf numFmtId="167" fontId="0" fillId="0" borderId="0" xfId="42" applyNumberFormat="1" applyAlignment="1">
      <alignment/>
    </xf>
    <xf numFmtId="166" fontId="10" fillId="0" borderId="0" xfId="42" applyNumberFormat="1" applyFont="1" applyAlignment="1">
      <alignment/>
    </xf>
    <xf numFmtId="0" fontId="7" fillId="0" borderId="0" xfId="60">
      <alignment/>
      <protection/>
    </xf>
    <xf numFmtId="167" fontId="7" fillId="0" borderId="0" xfId="42" applyNumberFormat="1" applyAlignment="1">
      <alignment/>
    </xf>
    <xf numFmtId="0" fontId="29" fillId="22" borderId="19" xfId="59" applyFont="1" applyFill="1" applyBorder="1" applyAlignment="1">
      <alignment horizontal="right"/>
      <protection/>
    </xf>
    <xf numFmtId="0" fontId="7" fillId="0" borderId="19" xfId="57" applyBorder="1">
      <alignment/>
      <protection/>
    </xf>
    <xf numFmtId="0" fontId="7" fillId="0" borderId="19" xfId="58" applyFont="1" applyBorder="1">
      <alignment/>
      <protection/>
    </xf>
    <xf numFmtId="0" fontId="7" fillId="21" borderId="19" xfId="0" applyFont="1" applyFill="1" applyBorder="1" applyAlignment="1">
      <alignment/>
    </xf>
    <xf numFmtId="2" fontId="11" fillId="0" borderId="20" xfId="42" applyNumberFormat="1" applyFont="1" applyBorder="1" applyAlignment="1" applyProtection="1">
      <alignment horizontal="center" vertical="top"/>
      <protection/>
    </xf>
    <xf numFmtId="0" fontId="7" fillId="0" borderId="19" xfId="58" applyBorder="1">
      <alignment/>
      <protection/>
    </xf>
    <xf numFmtId="0" fontId="4" fillId="0" borderId="19" xfId="0" applyFont="1" applyBorder="1" applyAlignment="1">
      <alignment horizontal="center"/>
    </xf>
    <xf numFmtId="3" fontId="29" fillId="22" borderId="19" xfId="59" applyNumberFormat="1" applyFont="1" applyFill="1" applyBorder="1" applyAlignment="1">
      <alignment horizontal="right"/>
      <protection/>
    </xf>
    <xf numFmtId="0" fontId="0" fillId="0" borderId="19" xfId="0" applyBorder="1" applyAlignment="1">
      <alignment/>
    </xf>
    <xf numFmtId="0" fontId="7" fillId="21" borderId="19" xfId="0" applyFont="1" applyFill="1" applyBorder="1" applyAlignment="1">
      <alignment horizontal="center"/>
    </xf>
    <xf numFmtId="0" fontId="7" fillId="21" borderId="19" xfId="0" applyFont="1" applyFill="1" applyBorder="1" applyAlignment="1">
      <alignment horizontal="left"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verall-Results" xfId="57"/>
    <cellStyle name="Normal_Race(1)" xfId="58"/>
    <cellStyle name="Normal_Race(1)_1" xfId="59"/>
    <cellStyle name="Normal_SCHR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27"/>
  <sheetViews>
    <sheetView tabSelected="1" workbookViewId="0" topLeftCell="A1">
      <selection activeCell="B3" sqref="B3:F16"/>
    </sheetView>
  </sheetViews>
  <sheetFormatPr defaultColWidth="9.140625" defaultRowHeight="12.75"/>
  <cols>
    <col min="1" max="1" width="8.8515625" style="66" bestFit="1" customWidth="1"/>
    <col min="2" max="2" width="6.7109375" style="66" bestFit="1" customWidth="1"/>
    <col min="3" max="3" width="18.00390625" style="67" bestFit="1" customWidth="1"/>
    <col min="4" max="4" width="20.7109375" style="67" bestFit="1" customWidth="1"/>
    <col min="5" max="5" width="8.28125" style="68" bestFit="1" customWidth="1"/>
    <col min="6" max="6" width="7.00390625" style="67" bestFit="1" customWidth="1"/>
    <col min="7" max="7" width="3.8515625" style="67" hidden="1" customWidth="1"/>
    <col min="8" max="9" width="4.140625" style="67" hidden="1" customWidth="1"/>
    <col min="10" max="10" width="8.421875" style="67" hidden="1" customWidth="1"/>
    <col min="11" max="11" width="4.7109375" style="67" hidden="1" customWidth="1"/>
    <col min="12" max="12" width="8.421875" style="69" hidden="1" customWidth="1"/>
    <col min="13" max="13" width="9.28125" style="70" bestFit="1" customWidth="1"/>
    <col min="14" max="14" width="8.140625" style="70" bestFit="1" customWidth="1"/>
    <col min="15" max="15" width="9.28125" style="70" bestFit="1" customWidth="1"/>
    <col min="16" max="16" width="3.421875" style="67" bestFit="1" customWidth="1"/>
    <col min="17" max="17" width="4.7109375" style="67" bestFit="1" customWidth="1"/>
    <col min="18" max="18" width="4.8515625" style="67" bestFit="1" customWidth="1"/>
    <col min="19" max="19" width="9.28125" style="71" bestFit="1" customWidth="1"/>
    <col min="20" max="20" width="11.421875" style="71" bestFit="1" customWidth="1"/>
    <col min="21" max="16384" width="9.00390625" style="67" customWidth="1"/>
  </cols>
  <sheetData>
    <row r="1" spans="1:20" ht="15">
      <c r="A1" s="49" t="s">
        <v>188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87" t="s">
        <v>189</v>
      </c>
      <c r="Q1" s="87"/>
      <c r="R1" s="87"/>
      <c r="S1" s="87"/>
      <c r="T1" s="87"/>
    </row>
    <row r="2" spans="1:20" ht="15">
      <c r="A2" s="49" t="s">
        <v>74</v>
      </c>
      <c r="B2" s="49" t="s">
        <v>153</v>
      </c>
      <c r="C2" s="49" t="s">
        <v>75</v>
      </c>
      <c r="D2" s="49" t="s">
        <v>76</v>
      </c>
      <c r="E2" s="54" t="s">
        <v>77</v>
      </c>
      <c r="F2" s="53" t="s">
        <v>5</v>
      </c>
      <c r="G2" s="53" t="s">
        <v>78</v>
      </c>
      <c r="H2" s="52" t="s">
        <v>79</v>
      </c>
      <c r="I2" s="52" t="s">
        <v>80</v>
      </c>
      <c r="J2" s="52" t="s">
        <v>78</v>
      </c>
      <c r="K2" s="52" t="s">
        <v>73</v>
      </c>
      <c r="L2" s="55" t="s">
        <v>202</v>
      </c>
      <c r="M2" s="56" t="s">
        <v>81</v>
      </c>
      <c r="N2" s="56" t="s">
        <v>82</v>
      </c>
      <c r="O2" s="56" t="s">
        <v>81</v>
      </c>
      <c r="P2" s="57" t="s">
        <v>83</v>
      </c>
      <c r="Q2" s="58" t="s">
        <v>73</v>
      </c>
      <c r="R2" s="58" t="s">
        <v>84</v>
      </c>
      <c r="S2" s="59" t="s">
        <v>85</v>
      </c>
      <c r="T2" s="80" t="s">
        <v>86</v>
      </c>
    </row>
    <row r="3" spans="1:20" ht="15">
      <c r="A3" s="81"/>
      <c r="B3" s="82">
        <v>1</v>
      </c>
      <c r="C3" s="78" t="s">
        <v>265</v>
      </c>
      <c r="D3" s="81"/>
      <c r="E3" s="81">
        <v>6713</v>
      </c>
      <c r="F3" s="78" t="s">
        <v>20</v>
      </c>
      <c r="G3" s="65"/>
      <c r="H3" s="51"/>
      <c r="I3" s="51"/>
      <c r="J3" s="51" t="e">
        <f aca="true" t="shared" si="0" ref="J3:J13">IF(OR(F3="",K3="nl"),"",IF(L3&lt;70,"L4",IF(L3&lt;80,"L3",IF(L3&lt;90,"L2",IF(L3&lt;100,"L1",IF(L3&gt;130,"H3",IF(L3&gt;120,"H2",IF(L3&gt;110,"H1",""))))))))</f>
        <v>#DIV/0!</v>
      </c>
      <c r="K3" s="51">
        <f>IF(F3="","",INDEX(SCHRS!$A$1:J$21,MATCH(F3,SCHRS!$B$1:$B$21,0),3))</f>
        <v>0</v>
      </c>
      <c r="L3" s="60" t="e">
        <f aca="true" t="shared" si="1" ref="L3:L13">IF(F3="","",IF(K3="nl",100,100*G3/K3))</f>
        <v>#DIV/0!</v>
      </c>
      <c r="M3" s="61">
        <f>IF(F3="","",INDEX(SCHRS!$A$1:$J$21,MATCH(F3,SCHRS!$B$1:$B$21,0),$D$1+5))</f>
        <v>1.209</v>
      </c>
      <c r="N3" s="61">
        <v>1</v>
      </c>
      <c r="O3" s="61">
        <f aca="true" t="shared" si="2" ref="O3:O13">IF(F3="","",M3*N3)</f>
        <v>1.209</v>
      </c>
      <c r="P3" s="62">
        <v>2</v>
      </c>
      <c r="Q3" s="76">
        <v>8</v>
      </c>
      <c r="R3" s="83">
        <v>53</v>
      </c>
      <c r="S3" s="64">
        <f aca="true" t="shared" si="3" ref="S3:S13">IF(R3="","",IF(TYPE(R3)=2,R3,(P3*60+Q3+(R3/60))))</f>
        <v>128.88333333333333</v>
      </c>
      <c r="T3" s="64">
        <f aca="true" t="shared" si="4" ref="T3:T13">IF(S3="","",IF(TYPE(R3)=2,S3,S3/(O3)))</f>
        <v>106.60325337744692</v>
      </c>
    </row>
    <row r="4" spans="1:20" ht="15">
      <c r="A4" s="81"/>
      <c r="B4" s="82">
        <v>2</v>
      </c>
      <c r="C4" s="78" t="s">
        <v>258</v>
      </c>
      <c r="D4" s="78" t="s">
        <v>259</v>
      </c>
      <c r="E4" s="81">
        <v>115344</v>
      </c>
      <c r="F4" s="78" t="s">
        <v>19</v>
      </c>
      <c r="G4" s="65"/>
      <c r="H4" s="51"/>
      <c r="I4" s="51"/>
      <c r="J4" s="51" t="e">
        <f t="shared" si="0"/>
        <v>#DIV/0!</v>
      </c>
      <c r="K4" s="51">
        <f>IF(F4="","",INDEX(SCHRS!$A$1:J$21,MATCH(F4,SCHRS!$B$1:$B$21,0),3))</f>
        <v>0</v>
      </c>
      <c r="L4" s="60" t="e">
        <f t="shared" si="1"/>
        <v>#DIV/0!</v>
      </c>
      <c r="M4" s="61">
        <f>IF(F4="","",INDEX(SCHRS!$A$1:$J$21,MATCH(F4,SCHRS!$B$1:$B$21,0),$D$1+5))</f>
        <v>1.208</v>
      </c>
      <c r="N4" s="61">
        <v>1</v>
      </c>
      <c r="O4" s="61">
        <f t="shared" si="2"/>
        <v>1.208</v>
      </c>
      <c r="P4" s="62">
        <v>2</v>
      </c>
      <c r="Q4" s="76">
        <v>9</v>
      </c>
      <c r="R4" s="83">
        <v>42</v>
      </c>
      <c r="S4" s="64">
        <f t="shared" si="3"/>
        <v>129.7</v>
      </c>
      <c r="T4" s="64">
        <f t="shared" si="4"/>
        <v>107.36754966887416</v>
      </c>
    </row>
    <row r="5" spans="1:20" ht="15">
      <c r="A5" s="81"/>
      <c r="B5" s="82">
        <v>3</v>
      </c>
      <c r="C5" s="78" t="s">
        <v>246</v>
      </c>
      <c r="D5" s="81"/>
      <c r="E5" s="81">
        <v>356</v>
      </c>
      <c r="F5" s="84" t="s">
        <v>223</v>
      </c>
      <c r="G5" s="65"/>
      <c r="H5" s="51"/>
      <c r="I5" s="51"/>
      <c r="J5" s="51" t="e">
        <f t="shared" si="0"/>
        <v>#DIV/0!</v>
      </c>
      <c r="K5" s="51">
        <f>IF(F5="","",INDEX(SCHRS!$A$1:J$21,MATCH(F5,SCHRS!$B$1:$B$21,0),3))</f>
        <v>0</v>
      </c>
      <c r="L5" s="60" t="e">
        <f t="shared" si="1"/>
        <v>#DIV/0!</v>
      </c>
      <c r="M5" s="61">
        <f>IF(F5="","",INDEX(SCHRS!$A$1:$J$21,MATCH(F5,SCHRS!$B$1:$B$21,0),$D$1+5))</f>
        <v>1.067</v>
      </c>
      <c r="N5" s="61">
        <v>1</v>
      </c>
      <c r="O5" s="61">
        <f t="shared" si="2"/>
        <v>1.067</v>
      </c>
      <c r="P5" s="62">
        <v>2</v>
      </c>
      <c r="Q5" s="76">
        <v>2</v>
      </c>
      <c r="R5" s="83">
        <v>32</v>
      </c>
      <c r="S5" s="64">
        <f t="shared" si="3"/>
        <v>122.53333333333333</v>
      </c>
      <c r="T5" s="64">
        <f t="shared" si="4"/>
        <v>114.83911277725711</v>
      </c>
    </row>
    <row r="6" spans="1:20" ht="15">
      <c r="A6" s="81"/>
      <c r="B6" s="82">
        <v>4</v>
      </c>
      <c r="C6" s="78" t="s">
        <v>233</v>
      </c>
      <c r="D6" s="81"/>
      <c r="E6" s="81">
        <v>127</v>
      </c>
      <c r="F6" s="84" t="s">
        <v>229</v>
      </c>
      <c r="G6" s="65"/>
      <c r="H6" s="51"/>
      <c r="I6" s="51"/>
      <c r="J6" s="51" t="e">
        <f t="shared" si="0"/>
        <v>#DIV/0!</v>
      </c>
      <c r="K6" s="51">
        <f>IF(F6="","",INDEX(SCHRS!$A$1:J$21,MATCH(F6,SCHRS!$B$1:$B$21,0),3))</f>
        <v>0</v>
      </c>
      <c r="L6" s="60" t="e">
        <f t="shared" si="1"/>
        <v>#DIV/0!</v>
      </c>
      <c r="M6" s="61">
        <f>IF(F6="","",INDEX(SCHRS!$A$1:$J$21,MATCH(F6,SCHRS!$B$1:$B$21,0),$D$1+5))</f>
        <v>1.079</v>
      </c>
      <c r="N6" s="61">
        <v>1</v>
      </c>
      <c r="O6" s="61">
        <f t="shared" si="2"/>
        <v>1.079</v>
      </c>
      <c r="P6" s="62">
        <v>2</v>
      </c>
      <c r="Q6" s="76">
        <v>7</v>
      </c>
      <c r="R6" s="83">
        <v>6</v>
      </c>
      <c r="S6" s="64">
        <f t="shared" si="3"/>
        <v>127.1</v>
      </c>
      <c r="T6" s="64">
        <f t="shared" si="4"/>
        <v>117.79425393883226</v>
      </c>
    </row>
    <row r="7" spans="1:20" ht="15">
      <c r="A7" s="81"/>
      <c r="B7" s="82">
        <v>5</v>
      </c>
      <c r="C7" s="78" t="s">
        <v>264</v>
      </c>
      <c r="D7" s="81"/>
      <c r="E7" s="81">
        <v>6954</v>
      </c>
      <c r="F7" s="78" t="s">
        <v>20</v>
      </c>
      <c r="G7" s="65"/>
      <c r="H7" s="51"/>
      <c r="I7" s="51"/>
      <c r="J7" s="51" t="e">
        <f t="shared" si="0"/>
        <v>#DIV/0!</v>
      </c>
      <c r="K7" s="51">
        <f>IF(F7="","",INDEX(SCHRS!$A$1:J$21,MATCH(F7,SCHRS!$B$1:$B$21,0),3))</f>
        <v>0</v>
      </c>
      <c r="L7" s="60" t="e">
        <f t="shared" si="1"/>
        <v>#DIV/0!</v>
      </c>
      <c r="M7" s="61">
        <f>IF(F7="","",INDEX(SCHRS!$A$1:$J$21,MATCH(F7,SCHRS!$B$1:$B$21,0),$D$1+5))</f>
        <v>1.209</v>
      </c>
      <c r="N7" s="61">
        <v>1</v>
      </c>
      <c r="O7" s="61">
        <f t="shared" si="2"/>
        <v>1.209</v>
      </c>
      <c r="P7" s="62">
        <v>2</v>
      </c>
      <c r="Q7" s="76">
        <v>29</v>
      </c>
      <c r="R7" s="83">
        <v>35</v>
      </c>
      <c r="S7" s="64">
        <f t="shared" si="3"/>
        <v>149.58333333333334</v>
      </c>
      <c r="T7" s="64">
        <f t="shared" si="4"/>
        <v>123.72484146677695</v>
      </c>
    </row>
    <row r="8" spans="1:20" ht="15">
      <c r="A8" s="81"/>
      <c r="B8" s="82">
        <v>6</v>
      </c>
      <c r="C8" s="78" t="s">
        <v>241</v>
      </c>
      <c r="D8" s="81"/>
      <c r="E8" s="81">
        <v>374</v>
      </c>
      <c r="F8" s="78" t="s">
        <v>251</v>
      </c>
      <c r="G8" s="65"/>
      <c r="H8" s="51"/>
      <c r="I8" s="51"/>
      <c r="J8" s="51" t="e">
        <f t="shared" si="0"/>
        <v>#DIV/0!</v>
      </c>
      <c r="K8" s="51">
        <f>IF(F8="","",INDEX(SCHRS!$A$1:J$21,MATCH(F8,SCHRS!$B$1:$B$21,0),3))</f>
        <v>0</v>
      </c>
      <c r="L8" s="60" t="e">
        <f t="shared" si="1"/>
        <v>#DIV/0!</v>
      </c>
      <c r="M8" s="61">
        <f>IF(F8="","",INDEX(SCHRS!$A$1:$J$21,MATCH(F8,SCHRS!$B$1:$B$21,0),$D$1+5))</f>
        <v>1.018</v>
      </c>
      <c r="N8" s="61">
        <v>1</v>
      </c>
      <c r="O8" s="61">
        <f t="shared" si="2"/>
        <v>1.018</v>
      </c>
      <c r="P8" s="62">
        <v>2</v>
      </c>
      <c r="Q8" s="76">
        <v>6</v>
      </c>
      <c r="R8" s="83">
        <v>29</v>
      </c>
      <c r="S8" s="64">
        <f t="shared" si="3"/>
        <v>126.48333333333333</v>
      </c>
      <c r="T8" s="64">
        <f t="shared" si="4"/>
        <v>124.24688932547478</v>
      </c>
    </row>
    <row r="9" spans="1:20" ht="15">
      <c r="A9" s="81"/>
      <c r="B9" s="82">
        <v>7</v>
      </c>
      <c r="C9" s="78" t="s">
        <v>263</v>
      </c>
      <c r="D9" s="81"/>
      <c r="E9" s="81">
        <v>58198</v>
      </c>
      <c r="F9" s="81" t="s">
        <v>19</v>
      </c>
      <c r="G9" s="65"/>
      <c r="H9" s="51"/>
      <c r="I9" s="51"/>
      <c r="J9" s="51" t="e">
        <f t="shared" si="0"/>
        <v>#DIV/0!</v>
      </c>
      <c r="K9" s="51">
        <f>IF(F9="","",INDEX(SCHRS!$A$1:J$21,MATCH(F9,SCHRS!$B$1:$B$21,0),3))</f>
        <v>0</v>
      </c>
      <c r="L9" s="60" t="e">
        <f t="shared" si="1"/>
        <v>#DIV/0!</v>
      </c>
      <c r="M9" s="61">
        <f>IF(F9="","",INDEX(SCHRS!$A$1:$J$21,MATCH(F9,SCHRS!$B$1:$B$21,0),$D$1+5))</f>
        <v>1.208</v>
      </c>
      <c r="N9" s="61">
        <v>1</v>
      </c>
      <c r="O9" s="61">
        <f t="shared" si="2"/>
        <v>1.208</v>
      </c>
      <c r="P9" s="62">
        <v>2</v>
      </c>
      <c r="Q9" s="76">
        <v>40</v>
      </c>
      <c r="R9" s="83">
        <v>58</v>
      </c>
      <c r="S9" s="64">
        <f t="shared" si="3"/>
        <v>160.96666666666667</v>
      </c>
      <c r="T9" s="64">
        <f t="shared" si="4"/>
        <v>133.2505518763797</v>
      </c>
    </row>
    <row r="10" spans="1:20" ht="15">
      <c r="A10" s="81"/>
      <c r="B10" s="82">
        <v>8</v>
      </c>
      <c r="C10" s="77" t="s">
        <v>231</v>
      </c>
      <c r="D10" s="77" t="s">
        <v>232</v>
      </c>
      <c r="E10" s="81">
        <v>102252</v>
      </c>
      <c r="F10" s="78" t="s">
        <v>19</v>
      </c>
      <c r="G10" s="65"/>
      <c r="H10" s="51"/>
      <c r="I10" s="51"/>
      <c r="J10" s="51" t="e">
        <f t="shared" si="0"/>
        <v>#DIV/0!</v>
      </c>
      <c r="K10" s="51">
        <f>IF(F10="","",INDEX(SCHRS!$A$1:J$21,MATCH(F10,SCHRS!$B$1:$B$21,0),3))</f>
        <v>0</v>
      </c>
      <c r="L10" s="60" t="e">
        <f t="shared" si="1"/>
        <v>#DIV/0!</v>
      </c>
      <c r="M10" s="61">
        <f>IF(F10="","",INDEX(SCHRS!$A$1:$J$21,MATCH(F10,SCHRS!$B$1:$B$21,0),$D$1+5))</f>
        <v>1.208</v>
      </c>
      <c r="N10" s="61">
        <v>1</v>
      </c>
      <c r="O10" s="61">
        <f t="shared" si="2"/>
        <v>1.208</v>
      </c>
      <c r="P10" s="62">
        <v>2</v>
      </c>
      <c r="Q10" s="76">
        <v>48</v>
      </c>
      <c r="R10" s="83">
        <v>3</v>
      </c>
      <c r="S10" s="64">
        <f t="shared" si="3"/>
        <v>168.05</v>
      </c>
      <c r="T10" s="64">
        <f t="shared" si="4"/>
        <v>139.11423841059604</v>
      </c>
    </row>
    <row r="11" spans="1:20" ht="15">
      <c r="A11" s="81"/>
      <c r="B11" s="82">
        <v>9</v>
      </c>
      <c r="C11" s="78" t="s">
        <v>254</v>
      </c>
      <c r="D11" s="78" t="s">
        <v>255</v>
      </c>
      <c r="E11" s="81">
        <v>27849</v>
      </c>
      <c r="F11" s="78" t="s">
        <v>19</v>
      </c>
      <c r="G11" s="65"/>
      <c r="H11" s="51"/>
      <c r="I11" s="51"/>
      <c r="J11" s="51" t="e">
        <f>IF(OR(F11="",K11="nl"),"",IF(L11&lt;70,"L4",IF(L11&lt;80,"L3",IF(L11&lt;90,"L2",IF(L11&lt;100,"L1",IF(L11&gt;130,"H3",IF(L11&gt;120,"H2",IF(L11&gt;110,"H1",""))))))))</f>
        <v>#DIV/0!</v>
      </c>
      <c r="K11" s="51">
        <f>IF(F11="","",INDEX(SCHRS!$A$1:J$21,MATCH(F11,SCHRS!$B$1:$B$21,0),3))</f>
        <v>0</v>
      </c>
      <c r="L11" s="60" t="e">
        <f>IF(F11="","",IF(K11="nl",100,100*G11/K11))</f>
        <v>#DIV/0!</v>
      </c>
      <c r="M11" s="61">
        <f>IF(F11="","",INDEX(SCHRS!$A$1:$J$21,MATCH(F11,SCHRS!$B$1:$B$21,0),$D$1+5))</f>
        <v>1.208</v>
      </c>
      <c r="N11" s="61">
        <v>1</v>
      </c>
      <c r="O11" s="61">
        <f>IF(F11="","",M11*N11)</f>
        <v>1.208</v>
      </c>
      <c r="P11" s="62">
        <v>2</v>
      </c>
      <c r="Q11" s="76">
        <v>56</v>
      </c>
      <c r="R11" s="83">
        <v>21</v>
      </c>
      <c r="S11" s="64">
        <f>IF(R11="","",IF(TYPE(R11)=2,R11,(P11*60+Q11+(R11/60))))</f>
        <v>176.35</v>
      </c>
      <c r="T11" s="64">
        <f>IF(S11="","",IF(TYPE(R11)=2,S11,S11/(O11)))</f>
        <v>145.98509933774835</v>
      </c>
    </row>
    <row r="12" spans="1:20" ht="15">
      <c r="A12" s="81"/>
      <c r="B12" s="82">
        <v>10</v>
      </c>
      <c r="C12" s="78" t="s">
        <v>266</v>
      </c>
      <c r="D12" s="78"/>
      <c r="E12" s="81">
        <v>125</v>
      </c>
      <c r="F12" s="84" t="s">
        <v>229</v>
      </c>
      <c r="G12" s="65"/>
      <c r="H12" s="51"/>
      <c r="I12" s="51"/>
      <c r="J12" s="51" t="e">
        <f>IF(OR(F12="",K12="nl"),"",IF(L12&lt;70,"L4",IF(L12&lt;80,"L3",IF(L12&lt;90,"L2",IF(L12&lt;100,"L1",IF(L12&gt;130,"H3",IF(L12&gt;120,"H2",IF(L12&gt;110,"H1",""))))))))</f>
        <v>#DIV/0!</v>
      </c>
      <c r="K12" s="51">
        <f>IF(F12="","",INDEX(SCHRS!$A$1:J$21,MATCH(F12,SCHRS!$B$1:$B$21,0),3))</f>
        <v>0</v>
      </c>
      <c r="L12" s="60" t="e">
        <f>IF(F12="","",IF(K12="nl",100,100*G12/K12))</f>
        <v>#DIV/0!</v>
      </c>
      <c r="M12" s="61">
        <f>IF(F12="","",INDEX(SCHRS!$A$1:$J$21,MATCH(F12,SCHRS!$B$1:$B$21,0),$D$1+5))</f>
        <v>1.079</v>
      </c>
      <c r="N12" s="61">
        <v>1</v>
      </c>
      <c r="O12" s="61">
        <f>IF(F12="","",M12*N12)</f>
        <v>1.079</v>
      </c>
      <c r="P12" s="62">
        <v>2</v>
      </c>
      <c r="Q12" s="76">
        <v>40</v>
      </c>
      <c r="R12" s="83">
        <v>35</v>
      </c>
      <c r="S12" s="64">
        <f>IF(R12="","",IF(TYPE(R12)=2,R12,(P12*60+Q12+(R12/60))))</f>
        <v>160.58333333333334</v>
      </c>
      <c r="T12" s="64">
        <f>IF(S12="","",IF(TYPE(R12)=2,S12,S12/(O12)))</f>
        <v>148.82607352486872</v>
      </c>
    </row>
    <row r="13" spans="1:20" ht="15">
      <c r="A13" s="81"/>
      <c r="B13" s="82">
        <v>11</v>
      </c>
      <c r="C13" s="78" t="s">
        <v>236</v>
      </c>
      <c r="D13" s="78" t="s">
        <v>256</v>
      </c>
      <c r="E13" s="81">
        <v>5</v>
      </c>
      <c r="F13" s="84" t="s">
        <v>14</v>
      </c>
      <c r="G13" s="65"/>
      <c r="H13" s="51"/>
      <c r="I13" s="51"/>
      <c r="J13" s="51" t="e">
        <f t="shared" si="0"/>
        <v>#DIV/0!</v>
      </c>
      <c r="K13" s="51">
        <f>IF(F13="","",INDEX(SCHRS!$A$1:J$21,MATCH(F13,SCHRS!$B$1:$B$21,0),3))</f>
        <v>0</v>
      </c>
      <c r="L13" s="60" t="e">
        <f t="shared" si="1"/>
        <v>#DIV/0!</v>
      </c>
      <c r="M13" s="61">
        <f>IF(F13="","",INDEX(SCHRS!$A$1:$J$21,MATCH(F13,SCHRS!$B$1:$B$21,0),$D$1+5))</f>
        <v>1</v>
      </c>
      <c r="N13" s="61">
        <v>1</v>
      </c>
      <c r="O13" s="61">
        <f t="shared" si="2"/>
        <v>1</v>
      </c>
      <c r="P13" s="62">
        <v>2</v>
      </c>
      <c r="Q13" s="76">
        <v>42</v>
      </c>
      <c r="R13" s="83">
        <v>35</v>
      </c>
      <c r="S13" s="64">
        <f t="shared" si="3"/>
        <v>162.58333333333334</v>
      </c>
      <c r="T13" s="64">
        <f t="shared" si="4"/>
        <v>162.58333333333334</v>
      </c>
    </row>
    <row r="14" spans="1:20" ht="15">
      <c r="A14" s="81"/>
      <c r="B14" s="82">
        <v>12</v>
      </c>
      <c r="C14" s="51" t="s">
        <v>257</v>
      </c>
      <c r="D14" s="78" t="s">
        <v>267</v>
      </c>
      <c r="E14" s="81"/>
      <c r="F14" s="84" t="s">
        <v>19</v>
      </c>
      <c r="G14" s="65"/>
      <c r="H14" s="51"/>
      <c r="I14" s="51"/>
      <c r="J14" s="51" t="e">
        <f>IF(OR(F14="",K14="nl"),"",IF(L14&lt;70,"L4",IF(L14&lt;80,"L3",IF(L14&lt;90,"L2",IF(L14&lt;100,"L1",IF(L14&gt;130,"H3",IF(L14&gt;120,"H2",IF(L14&gt;110,"H1",""))))))))</f>
        <v>#DIV/0!</v>
      </c>
      <c r="K14" s="51">
        <f>IF(F14="","",INDEX(SCHRS!$A$1:J$21,MATCH(F14,SCHRS!$B$1:$B$21,0),3))</f>
        <v>0</v>
      </c>
      <c r="L14" s="60" t="e">
        <f>IF(F14="","",IF(K14="nl",100,100*G14/K14))</f>
        <v>#DIV/0!</v>
      </c>
      <c r="M14" s="61">
        <f>IF(F14="","",INDEX(SCHRS!$A$1:$J$21,MATCH(F14,SCHRS!$B$1:$B$21,0),$D$1+5))</f>
        <v>1.208</v>
      </c>
      <c r="N14" s="61">
        <v>1</v>
      </c>
      <c r="O14" s="61">
        <f>IF(F14="","",M14*N14)</f>
        <v>1.208</v>
      </c>
      <c r="P14" s="62">
        <v>3</v>
      </c>
      <c r="Q14" s="63">
        <v>39</v>
      </c>
      <c r="R14" s="83">
        <v>53</v>
      </c>
      <c r="S14" s="64">
        <f>IF(R14="","",IF(TYPE(R14)=2,R14,(P14*60+Q14+(R14/60))))</f>
        <v>219.88333333333333</v>
      </c>
      <c r="T14" s="64">
        <f>IF(S14="","",IF(TYPE(R14)=2,S14,S14/(O14)))</f>
        <v>182.02262693156732</v>
      </c>
    </row>
    <row r="15" spans="1:22" ht="15">
      <c r="A15" s="81"/>
      <c r="B15" s="82">
        <v>15</v>
      </c>
      <c r="C15" s="78" t="s">
        <v>262</v>
      </c>
      <c r="E15" s="81"/>
      <c r="F15" s="78" t="s">
        <v>252</v>
      </c>
      <c r="G15" s="65"/>
      <c r="H15" s="51"/>
      <c r="I15" s="51"/>
      <c r="J15" s="51" t="e">
        <f>IF(OR(F15="",K15="nl"),"",IF(L15&lt;70,"L4",IF(L15&lt;80,"L3",IF(L15&lt;90,"L2",IF(L15&lt;100,"L1",IF(L15&gt;130,"H3",IF(L15&gt;120,"H2",IF(L15&gt;110,"H1",""))))))))</f>
        <v>#DIV/0!</v>
      </c>
      <c r="K15" s="51">
        <f>IF(F15="","",INDEX(SCHRS!$A$1:J$21,MATCH(F15,SCHRS!$B$1:$B$21,0),3))</f>
        <v>0</v>
      </c>
      <c r="L15" s="60" t="e">
        <f>IF(F15="","",IF(K15="nl",100,100*G15/K15))</f>
        <v>#DIV/0!</v>
      </c>
      <c r="M15" s="61">
        <f>IF(F15="","",INDEX(SCHRS!$A$1:$J$21,MATCH(F15,SCHRS!$B$1:$B$21,0),$D$1+5))</f>
        <v>1.509</v>
      </c>
      <c r="N15" s="61">
        <v>1</v>
      </c>
      <c r="O15" s="61">
        <f>IF(F15="","",M15*N15)</f>
        <v>1.509</v>
      </c>
      <c r="P15" s="62">
        <v>0</v>
      </c>
      <c r="Q15" s="76">
        <v>0</v>
      </c>
      <c r="R15" s="83" t="s">
        <v>247</v>
      </c>
      <c r="S15" s="64" t="str">
        <f>IF(R15="","",IF(TYPE(R15)=2,R15,(P15*60+Q15+(R15/60))))</f>
        <v>dnf</v>
      </c>
      <c r="T15" s="64" t="str">
        <f>IF(S15="","",IF(TYPE(R15)=2,S15,S15/(O15)))</f>
        <v>dnf</v>
      </c>
      <c r="V15" s="78" t="s">
        <v>253</v>
      </c>
    </row>
    <row r="16" spans="1:20" ht="15">
      <c r="A16" s="85"/>
      <c r="B16" s="82">
        <v>15</v>
      </c>
      <c r="C16" s="79" t="s">
        <v>260</v>
      </c>
      <c r="D16" s="79" t="s">
        <v>261</v>
      </c>
      <c r="E16" s="86">
        <v>115208</v>
      </c>
      <c r="F16" s="84" t="s">
        <v>19</v>
      </c>
      <c r="G16" s="65"/>
      <c r="H16" s="51"/>
      <c r="I16" s="51"/>
      <c r="J16" s="51" t="e">
        <f>IF(OR(F16="",K16="nl"),"",IF(L16&lt;70,"L4",IF(L16&lt;80,"L3",IF(L16&lt;90,"L2",IF(L16&lt;100,"L1",IF(L16&gt;130,"H3",IF(L16&gt;120,"H2",IF(L16&gt;110,"H1",""))))))))</f>
        <v>#DIV/0!</v>
      </c>
      <c r="K16" s="51">
        <f>IF(F16="","",INDEX(SCHRS!$A$1:J$21,MATCH(F16,SCHRS!$B$1:$B$21,0),3))</f>
        <v>0</v>
      </c>
      <c r="L16" s="60" t="e">
        <f>IF(F16="","",IF(K16="nl",100,100*G16/K16))</f>
        <v>#DIV/0!</v>
      </c>
      <c r="M16" s="61">
        <f>IF(F16="","",INDEX(SCHRS!$A$1:$J$21,MATCH(F16,SCHRS!$B$1:$B$21,0),$D$1+5))</f>
        <v>1.208</v>
      </c>
      <c r="N16" s="61">
        <v>1</v>
      </c>
      <c r="O16" s="61">
        <f>IF(F16="","",M16*N16)</f>
        <v>1.208</v>
      </c>
      <c r="P16" s="62">
        <v>0</v>
      </c>
      <c r="Q16" s="76">
        <v>0</v>
      </c>
      <c r="R16" s="83" t="s">
        <v>247</v>
      </c>
      <c r="S16" s="64" t="str">
        <f>IF(R16="","",IF(TYPE(R16)=2,R16,(P16*60+Q16+(R16/60))))</f>
        <v>dnf</v>
      </c>
      <c r="T16" s="64" t="str">
        <f>IF(S16="","",IF(TYPE(R16)=2,S16,S16/(O16)))</f>
        <v>dnf</v>
      </c>
    </row>
    <row r="17" ht="15">
      <c r="B17" s="67"/>
    </row>
    <row r="18" ht="15">
      <c r="B18" s="67"/>
    </row>
    <row r="19" ht="15">
      <c r="B19" s="67"/>
    </row>
    <row r="20" ht="15">
      <c r="B20" s="67"/>
    </row>
    <row r="21" ht="15">
      <c r="B21" s="67"/>
    </row>
    <row r="22" ht="15">
      <c r="B22" s="67"/>
    </row>
    <row r="23" ht="15">
      <c r="B23" s="67"/>
    </row>
    <row r="24" ht="15">
      <c r="B24" s="67"/>
    </row>
    <row r="25" ht="15">
      <c r="B25" s="67"/>
    </row>
    <row r="26" ht="15">
      <c r="B26" s="67"/>
    </row>
    <row r="27" ht="15">
      <c r="B27" s="67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28"/>
  <sheetViews>
    <sheetView workbookViewId="0" topLeftCell="A1">
      <selection activeCell="B3" sqref="B3"/>
    </sheetView>
  </sheetViews>
  <sheetFormatPr defaultColWidth="9.140625" defaultRowHeight="12.75"/>
  <cols>
    <col min="1" max="1" width="7.421875" style="33" bestFit="1" customWidth="1"/>
    <col min="2" max="2" width="6.140625" style="33" bestFit="1" customWidth="1"/>
    <col min="3" max="3" width="17.140625" style="33" bestFit="1" customWidth="1"/>
    <col min="4" max="4" width="15.140625" style="33" bestFit="1" customWidth="1"/>
    <col min="5" max="5" width="6.140625" style="33" bestFit="1" customWidth="1"/>
    <col min="6" max="6" width="5.7109375" style="33" bestFit="1" customWidth="1"/>
    <col min="7" max="10" width="7.140625" style="33" bestFit="1" customWidth="1"/>
    <col min="11" max="11" width="6.7109375" style="33" bestFit="1" customWidth="1"/>
    <col min="12" max="12" width="5.57421875" style="35" bestFit="1" customWidth="1"/>
    <col min="13" max="13" width="4.57421875" style="35" bestFit="1" customWidth="1"/>
    <col min="14" max="16384" width="8.7109375" style="33" customWidth="1"/>
  </cols>
  <sheetData>
    <row r="1" spans="1:13" ht="12.75">
      <c r="A1" s="19" t="s">
        <v>188</v>
      </c>
      <c r="B1" s="88" t="s">
        <v>152</v>
      </c>
      <c r="C1" s="88"/>
      <c r="D1" s="88"/>
      <c r="E1" s="88"/>
      <c r="F1" s="88"/>
      <c r="G1" s="88"/>
      <c r="H1" s="88"/>
      <c r="I1" s="88"/>
      <c r="J1" s="88"/>
      <c r="K1" s="88" t="s">
        <v>190</v>
      </c>
      <c r="L1" s="88"/>
      <c r="M1" s="88"/>
    </row>
    <row r="2" spans="1:13" ht="12.75">
      <c r="A2" s="19" t="s">
        <v>74</v>
      </c>
      <c r="B2" s="19" t="s">
        <v>153</v>
      </c>
      <c r="C2" s="19" t="s">
        <v>75</v>
      </c>
      <c r="D2" s="19" t="s">
        <v>76</v>
      </c>
      <c r="E2" s="19" t="s">
        <v>77</v>
      </c>
      <c r="F2" s="20" t="s">
        <v>5</v>
      </c>
      <c r="G2" s="20" t="s">
        <v>154</v>
      </c>
      <c r="H2" s="20" t="s">
        <v>155</v>
      </c>
      <c r="I2" s="20" t="s">
        <v>156</v>
      </c>
      <c r="J2" s="20" t="s">
        <v>157</v>
      </c>
      <c r="K2" s="20" t="s">
        <v>158</v>
      </c>
      <c r="L2" s="24" t="s">
        <v>159</v>
      </c>
      <c r="M2" s="24" t="s">
        <v>160</v>
      </c>
    </row>
    <row r="3" spans="1:13" ht="15">
      <c r="A3" s="77">
        <v>12</v>
      </c>
      <c r="B3" s="77">
        <v>1</v>
      </c>
      <c r="C3" s="77" t="s">
        <v>245</v>
      </c>
      <c r="D3" s="77"/>
      <c r="E3" s="77"/>
      <c r="F3" s="77"/>
      <c r="G3" s="77">
        <v>3</v>
      </c>
      <c r="H3" s="77">
        <v>3</v>
      </c>
      <c r="I3" s="77">
        <v>1</v>
      </c>
      <c r="J3" s="77">
        <v>1</v>
      </c>
      <c r="K3" s="21">
        <f>MAX(G3:J3)</f>
        <v>3</v>
      </c>
      <c r="L3" s="23">
        <f>SUM(G3:J3)</f>
        <v>8</v>
      </c>
      <c r="M3" s="23">
        <f>L3-K3</f>
        <v>5</v>
      </c>
    </row>
    <row r="4" spans="1:13" ht="15">
      <c r="A4" s="77">
        <v>10</v>
      </c>
      <c r="B4" s="77">
        <v>2</v>
      </c>
      <c r="C4" s="77" t="s">
        <v>242</v>
      </c>
      <c r="D4" s="77" t="s">
        <v>243</v>
      </c>
      <c r="E4" s="77"/>
      <c r="F4" s="77"/>
      <c r="G4" s="77">
        <v>1.5</v>
      </c>
      <c r="H4" s="77">
        <v>2</v>
      </c>
      <c r="I4" s="77">
        <v>2</v>
      </c>
      <c r="J4" s="77">
        <v>2</v>
      </c>
      <c r="K4" s="21">
        <f>MAX(G4:J4)</f>
        <v>2</v>
      </c>
      <c r="L4" s="23">
        <f>SUM(G4:J4)</f>
        <v>7.5</v>
      </c>
      <c r="M4" s="23">
        <f>L4-K4</f>
        <v>5.5</v>
      </c>
    </row>
    <row r="5" spans="1:13" ht="15">
      <c r="A5" s="77">
        <v>7</v>
      </c>
      <c r="B5" s="77">
        <v>3</v>
      </c>
      <c r="C5" s="77" t="s">
        <v>238</v>
      </c>
      <c r="D5" s="77"/>
      <c r="E5" s="77"/>
      <c r="F5" s="77"/>
      <c r="G5" s="77">
        <v>2</v>
      </c>
      <c r="H5" s="77">
        <v>1</v>
      </c>
      <c r="I5" s="77">
        <v>3</v>
      </c>
      <c r="J5" s="77">
        <v>3</v>
      </c>
      <c r="K5" s="21">
        <f>MAX(G5:J5)</f>
        <v>3</v>
      </c>
      <c r="L5" s="23">
        <f>SUM(G5:J5)</f>
        <v>9</v>
      </c>
      <c r="M5" s="23">
        <f>L5-K5</f>
        <v>6</v>
      </c>
    </row>
    <row r="6" spans="1:13" ht="15">
      <c r="A6" s="77">
        <v>9</v>
      </c>
      <c r="B6" s="77">
        <v>5</v>
      </c>
      <c r="C6" s="77" t="s">
        <v>241</v>
      </c>
      <c r="D6" s="77"/>
      <c r="E6" s="77"/>
      <c r="F6" s="77"/>
      <c r="G6" s="77">
        <v>4</v>
      </c>
      <c r="H6" s="77">
        <v>4</v>
      </c>
      <c r="I6" s="77">
        <v>4</v>
      </c>
      <c r="J6" s="77">
        <v>5</v>
      </c>
      <c r="K6" s="21">
        <f aca="true" t="shared" si="0" ref="K6:K15">MAX(G6:J6)</f>
        <v>5</v>
      </c>
      <c r="L6" s="23">
        <f aca="true" t="shared" si="1" ref="L6:L15">SUM(G6:J6)</f>
        <v>17</v>
      </c>
      <c r="M6" s="23">
        <f aca="true" t="shared" si="2" ref="M6:M15">L6-K6</f>
        <v>12</v>
      </c>
    </row>
    <row r="7" spans="1:13" ht="15">
      <c r="A7" s="77">
        <v>11</v>
      </c>
      <c r="B7" s="77">
        <v>4</v>
      </c>
      <c r="C7" s="77" t="s">
        <v>244</v>
      </c>
      <c r="D7" s="77"/>
      <c r="E7" s="77"/>
      <c r="F7" s="77"/>
      <c r="G7" s="77">
        <v>5</v>
      </c>
      <c r="H7" s="77">
        <v>14</v>
      </c>
      <c r="I7" s="77">
        <v>6</v>
      </c>
      <c r="J7" s="77">
        <v>4</v>
      </c>
      <c r="K7" s="21">
        <f t="shared" si="0"/>
        <v>14</v>
      </c>
      <c r="L7" s="23">
        <f t="shared" si="1"/>
        <v>29</v>
      </c>
      <c r="M7" s="23">
        <f t="shared" si="2"/>
        <v>15</v>
      </c>
    </row>
    <row r="8" spans="1:13" ht="15">
      <c r="A8" s="77">
        <v>5</v>
      </c>
      <c r="B8" s="77">
        <v>6</v>
      </c>
      <c r="C8" s="77" t="s">
        <v>234</v>
      </c>
      <c r="D8" s="77" t="s">
        <v>235</v>
      </c>
      <c r="E8" s="77"/>
      <c r="F8" s="77"/>
      <c r="G8" s="77">
        <v>8</v>
      </c>
      <c r="H8" s="77">
        <v>6</v>
      </c>
      <c r="I8" s="77">
        <v>5</v>
      </c>
      <c r="J8" s="77">
        <v>9</v>
      </c>
      <c r="K8" s="21">
        <f>MAX(G8:J8)</f>
        <v>9</v>
      </c>
      <c r="L8" s="23">
        <f>SUM(G8:J8)</f>
        <v>28</v>
      </c>
      <c r="M8" s="23">
        <f>L8-K8</f>
        <v>19</v>
      </c>
    </row>
    <row r="9" spans="1:13" ht="15">
      <c r="A9" s="77">
        <v>13</v>
      </c>
      <c r="B9" s="77">
        <v>7</v>
      </c>
      <c r="C9" s="77" t="s">
        <v>246</v>
      </c>
      <c r="D9" s="77"/>
      <c r="E9" s="77"/>
      <c r="F9" s="77"/>
      <c r="G9" s="77">
        <v>14</v>
      </c>
      <c r="H9" s="77">
        <v>5</v>
      </c>
      <c r="I9" s="77">
        <v>8</v>
      </c>
      <c r="J9" s="77">
        <v>6</v>
      </c>
      <c r="K9" s="21">
        <f t="shared" si="0"/>
        <v>14</v>
      </c>
      <c r="L9" s="23">
        <f t="shared" si="1"/>
        <v>33</v>
      </c>
      <c r="M9" s="23">
        <f t="shared" si="2"/>
        <v>19</v>
      </c>
    </row>
    <row r="10" spans="1:13" ht="15">
      <c r="A10" s="77">
        <v>1</v>
      </c>
      <c r="B10" s="77">
        <v>8</v>
      </c>
      <c r="C10" s="77" t="s">
        <v>230</v>
      </c>
      <c r="D10" s="77"/>
      <c r="E10" s="77"/>
      <c r="F10" s="77"/>
      <c r="G10" s="77">
        <v>9</v>
      </c>
      <c r="H10" s="77">
        <v>7</v>
      </c>
      <c r="I10" s="77">
        <v>10</v>
      </c>
      <c r="J10" s="77">
        <v>7</v>
      </c>
      <c r="K10" s="21">
        <f t="shared" si="0"/>
        <v>10</v>
      </c>
      <c r="L10" s="23">
        <f t="shared" si="1"/>
        <v>33</v>
      </c>
      <c r="M10" s="23">
        <f t="shared" si="2"/>
        <v>23</v>
      </c>
    </row>
    <row r="11" spans="1:13" ht="15">
      <c r="A11" s="77">
        <v>4</v>
      </c>
      <c r="B11" s="77">
        <v>9</v>
      </c>
      <c r="C11" s="77" t="s">
        <v>248</v>
      </c>
      <c r="D11" s="77" t="s">
        <v>249</v>
      </c>
      <c r="E11" s="77"/>
      <c r="F11" s="77"/>
      <c r="G11" s="77">
        <v>6</v>
      </c>
      <c r="H11" s="77">
        <v>8</v>
      </c>
      <c r="I11" s="77">
        <v>11</v>
      </c>
      <c r="J11" s="77">
        <v>10</v>
      </c>
      <c r="K11" s="21">
        <f t="shared" si="0"/>
        <v>11</v>
      </c>
      <c r="L11" s="23">
        <f t="shared" si="1"/>
        <v>35</v>
      </c>
      <c r="M11" s="23">
        <f t="shared" si="2"/>
        <v>24</v>
      </c>
    </row>
    <row r="12" spans="1:13" ht="15">
      <c r="A12" s="77">
        <v>3</v>
      </c>
      <c r="B12" s="77">
        <v>10</v>
      </c>
      <c r="C12" s="77" t="s">
        <v>233</v>
      </c>
      <c r="D12" s="77"/>
      <c r="E12" s="77"/>
      <c r="F12" s="77"/>
      <c r="G12" s="77">
        <v>10</v>
      </c>
      <c r="H12" s="77">
        <v>9</v>
      </c>
      <c r="I12" s="77">
        <v>7.5</v>
      </c>
      <c r="J12" s="77">
        <v>8</v>
      </c>
      <c r="K12" s="21">
        <f t="shared" si="0"/>
        <v>10</v>
      </c>
      <c r="L12" s="23">
        <f t="shared" si="1"/>
        <v>34.5</v>
      </c>
      <c r="M12" s="23">
        <f t="shared" si="2"/>
        <v>24.5</v>
      </c>
    </row>
    <row r="13" spans="1:13" ht="15">
      <c r="A13" s="77">
        <v>2</v>
      </c>
      <c r="B13" s="77">
        <v>11</v>
      </c>
      <c r="C13" s="77" t="s">
        <v>231</v>
      </c>
      <c r="D13" s="77" t="s">
        <v>232</v>
      </c>
      <c r="E13" s="77"/>
      <c r="F13" s="77"/>
      <c r="G13" s="77">
        <v>7</v>
      </c>
      <c r="H13" s="77">
        <v>10</v>
      </c>
      <c r="I13" s="77">
        <v>9</v>
      </c>
      <c r="J13" s="77">
        <v>11</v>
      </c>
      <c r="K13" s="21">
        <f>MAX(G13:J13)</f>
        <v>11</v>
      </c>
      <c r="L13" s="23">
        <f>SUM(G13:J13)</f>
        <v>37</v>
      </c>
      <c r="M13" s="23">
        <f>L13-K13</f>
        <v>26</v>
      </c>
    </row>
    <row r="14" spans="1:13" ht="15">
      <c r="A14" s="77">
        <v>8</v>
      </c>
      <c r="B14" s="77">
        <v>12</v>
      </c>
      <c r="C14" s="77" t="s">
        <v>239</v>
      </c>
      <c r="D14" s="77" t="s">
        <v>240</v>
      </c>
      <c r="E14" s="77"/>
      <c r="F14" s="77"/>
      <c r="G14" s="77">
        <v>11</v>
      </c>
      <c r="H14" s="77">
        <v>11</v>
      </c>
      <c r="I14" s="77">
        <v>12</v>
      </c>
      <c r="J14" s="77">
        <v>12</v>
      </c>
      <c r="K14" s="21">
        <f t="shared" si="0"/>
        <v>12</v>
      </c>
      <c r="L14" s="23">
        <f t="shared" si="1"/>
        <v>46</v>
      </c>
      <c r="M14" s="23">
        <f t="shared" si="2"/>
        <v>34</v>
      </c>
    </row>
    <row r="15" spans="1:13" ht="15">
      <c r="A15" s="77">
        <v>6</v>
      </c>
      <c r="B15" s="77">
        <v>13</v>
      </c>
      <c r="C15" s="77" t="s">
        <v>236</v>
      </c>
      <c r="D15" s="77"/>
      <c r="E15" s="77"/>
      <c r="F15" s="77"/>
      <c r="G15" s="77">
        <v>14</v>
      </c>
      <c r="H15" s="77">
        <v>14</v>
      </c>
      <c r="I15" s="77">
        <v>14</v>
      </c>
      <c r="J15" s="77">
        <v>14</v>
      </c>
      <c r="K15" s="21">
        <f t="shared" si="0"/>
        <v>14</v>
      </c>
      <c r="L15" s="23">
        <f t="shared" si="1"/>
        <v>56</v>
      </c>
      <c r="M15" s="23">
        <f t="shared" si="2"/>
        <v>42</v>
      </c>
    </row>
    <row r="16" ht="12.75">
      <c r="A16" s="34"/>
    </row>
    <row r="17" ht="12.75">
      <c r="A17" s="34"/>
    </row>
    <row r="18" ht="12.75">
      <c r="A18" s="34"/>
    </row>
    <row r="19" ht="12.75">
      <c r="A19" s="34"/>
    </row>
    <row r="20" ht="12.75">
      <c r="A20" s="34"/>
    </row>
    <row r="21" ht="12.75">
      <c r="A21" s="34"/>
    </row>
    <row r="22" ht="12.75">
      <c r="A22" s="34"/>
    </row>
    <row r="23" ht="12.75">
      <c r="A23" s="34"/>
    </row>
    <row r="24" ht="12.75">
      <c r="A24" s="34"/>
    </row>
    <row r="25" ht="12.75">
      <c r="A25" s="34"/>
    </row>
    <row r="26" ht="12.75">
      <c r="A26" s="34"/>
    </row>
    <row r="27" ht="12.75">
      <c r="A27" s="34"/>
    </row>
    <row r="28" ht="12.75">
      <c r="A28" s="34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3.00390625" style="18" bestFit="1" customWidth="1"/>
    <col min="6" max="6" width="2.7109375" style="0" bestFit="1" customWidth="1"/>
  </cols>
  <sheetData>
    <row r="1" spans="1:6" ht="12.75">
      <c r="A1" s="7" t="s">
        <v>179</v>
      </c>
      <c r="D1" s="18">
        <v>1</v>
      </c>
      <c r="F1">
        <v>1</v>
      </c>
    </row>
    <row r="2" spans="1:6" ht="12.75">
      <c r="A2" t="s">
        <v>144</v>
      </c>
      <c r="D2" s="18">
        <v>2</v>
      </c>
      <c r="F2">
        <f aca="true" t="shared" si="0" ref="F2:F33">F1+1</f>
        <v>2</v>
      </c>
    </row>
    <row r="3" spans="1:6" ht="12.75">
      <c r="A3" t="s">
        <v>145</v>
      </c>
      <c r="D3" s="18">
        <v>3</v>
      </c>
      <c r="F3">
        <f t="shared" si="0"/>
        <v>3</v>
      </c>
    </row>
    <row r="4" spans="1:6" ht="12.75">
      <c r="A4" t="s">
        <v>146</v>
      </c>
      <c r="D4" s="18">
        <v>4</v>
      </c>
      <c r="F4">
        <f t="shared" si="0"/>
        <v>4</v>
      </c>
    </row>
    <row r="5" spans="1:6" ht="12.75">
      <c r="A5" t="s">
        <v>176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178</v>
      </c>
      <c r="D8" s="18">
        <v>8</v>
      </c>
      <c r="F8">
        <f t="shared" si="0"/>
        <v>8</v>
      </c>
    </row>
    <row r="9" spans="1:6" ht="12.75">
      <c r="A9" t="s">
        <v>177</v>
      </c>
      <c r="D9" s="18">
        <v>9</v>
      </c>
      <c r="F9">
        <f t="shared" si="0"/>
        <v>9</v>
      </c>
    </row>
    <row r="10" spans="1:6" ht="12.75">
      <c r="A10" t="s">
        <v>151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147</v>
      </c>
      <c r="D12" s="18">
        <v>12</v>
      </c>
      <c r="F12">
        <f t="shared" si="0"/>
        <v>12</v>
      </c>
    </row>
    <row r="13" spans="1:6" ht="12.75">
      <c r="A13" s="17" t="s">
        <v>148</v>
      </c>
      <c r="D13" s="18">
        <v>13</v>
      </c>
      <c r="F13">
        <f t="shared" si="0"/>
        <v>13</v>
      </c>
    </row>
    <row r="14" spans="1:6" ht="12.75">
      <c r="A14" t="s">
        <v>149</v>
      </c>
      <c r="D14" s="18">
        <v>14</v>
      </c>
      <c r="F14">
        <f t="shared" si="0"/>
        <v>14</v>
      </c>
    </row>
    <row r="15" spans="1:6" ht="12.75">
      <c r="A15" t="s">
        <v>150</v>
      </c>
      <c r="D15" s="18">
        <v>15</v>
      </c>
      <c r="F15">
        <f t="shared" si="0"/>
        <v>15</v>
      </c>
    </row>
    <row r="16" spans="1:6" ht="12.75">
      <c r="A16" t="s">
        <v>180</v>
      </c>
      <c r="D16" s="18">
        <v>16</v>
      </c>
      <c r="F16">
        <f t="shared" si="0"/>
        <v>16</v>
      </c>
    </row>
    <row r="17" spans="1:6" ht="12.75">
      <c r="A17" t="s">
        <v>181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152</v>
      </c>
      <c r="D20" s="18">
        <v>20</v>
      </c>
      <c r="F20">
        <f t="shared" si="0"/>
        <v>20</v>
      </c>
    </row>
    <row r="21" spans="1:6" ht="12.75">
      <c r="A21" t="s">
        <v>182</v>
      </c>
      <c r="D21" s="18">
        <v>21</v>
      </c>
      <c r="F21">
        <f t="shared" si="0"/>
        <v>21</v>
      </c>
    </row>
    <row r="22" spans="1:6" ht="12.75">
      <c r="A22" t="s">
        <v>183</v>
      </c>
      <c r="D22" s="18">
        <v>22</v>
      </c>
      <c r="F22">
        <f t="shared" si="0"/>
        <v>22</v>
      </c>
    </row>
    <row r="23" spans="1:6" ht="12.75">
      <c r="A23" t="s">
        <v>191</v>
      </c>
      <c r="D23" s="18">
        <v>23</v>
      </c>
      <c r="F23">
        <f t="shared" si="0"/>
        <v>23</v>
      </c>
    </row>
    <row r="24" spans="1:6" ht="12.75">
      <c r="A24" t="s">
        <v>192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174</v>
      </c>
      <c r="D26" s="18">
        <v>26</v>
      </c>
      <c r="F26">
        <f t="shared" si="0"/>
        <v>26</v>
      </c>
    </row>
    <row r="27" spans="1:6" ht="12.75">
      <c r="A27" t="s">
        <v>163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164</v>
      </c>
      <c r="D29" s="18">
        <v>29</v>
      </c>
      <c r="F29">
        <f t="shared" si="0"/>
        <v>29</v>
      </c>
    </row>
    <row r="30" spans="1:6" ht="12.75">
      <c r="A30" t="s">
        <v>151</v>
      </c>
      <c r="D30" s="18">
        <v>30</v>
      </c>
      <c r="F30">
        <f t="shared" si="0"/>
        <v>30</v>
      </c>
    </row>
    <row r="31" spans="1:6" ht="12.75">
      <c r="A31" t="s">
        <v>165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166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173</v>
      </c>
      <c r="D36" s="18">
        <v>36</v>
      </c>
      <c r="F36">
        <f t="shared" si="1"/>
        <v>36</v>
      </c>
    </row>
    <row r="37" spans="1:6" ht="12.75">
      <c r="A37" t="s">
        <v>167</v>
      </c>
      <c r="D37" s="18">
        <v>37</v>
      </c>
      <c r="F37">
        <f t="shared" si="1"/>
        <v>37</v>
      </c>
    </row>
    <row r="38" spans="1:6" ht="12.75">
      <c r="A38" t="s">
        <v>168</v>
      </c>
      <c r="D38" s="18">
        <v>38</v>
      </c>
      <c r="F38">
        <f t="shared" si="1"/>
        <v>38</v>
      </c>
    </row>
    <row r="39" spans="1:6" ht="12.75">
      <c r="A39" t="s">
        <v>169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170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171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172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175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184</v>
      </c>
      <c r="D50" s="18">
        <v>50</v>
      </c>
      <c r="F50">
        <f t="shared" si="1"/>
        <v>50</v>
      </c>
    </row>
    <row r="51" ht="12.75">
      <c r="A51" t="s">
        <v>185</v>
      </c>
    </row>
    <row r="52" ht="12.75">
      <c r="A52" t="s">
        <v>186</v>
      </c>
    </row>
    <row r="53" ht="12.75">
      <c r="A53" t="s">
        <v>187</v>
      </c>
    </row>
    <row r="54" ht="12.75">
      <c r="A54" t="s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</row>
    <row r="2" spans="1:5" ht="12.75">
      <c r="A2" s="8">
        <v>0</v>
      </c>
      <c r="B2" s="8" t="s">
        <v>96</v>
      </c>
      <c r="C2" s="8" t="s">
        <v>97</v>
      </c>
      <c r="D2" s="8" t="s">
        <v>98</v>
      </c>
      <c r="E2" s="9" t="s">
        <v>99</v>
      </c>
    </row>
    <row r="3" spans="1:5" ht="12.75">
      <c r="A3" s="10"/>
      <c r="B3" s="10"/>
      <c r="C3" s="10" t="s">
        <v>100</v>
      </c>
      <c r="D3" s="10"/>
      <c r="E3" s="11"/>
    </row>
    <row r="4" spans="1:5" ht="12.75">
      <c r="A4" s="10"/>
      <c r="B4" s="10"/>
      <c r="C4" s="10" t="s">
        <v>101</v>
      </c>
      <c r="D4" s="10" t="s">
        <v>102</v>
      </c>
      <c r="E4" s="11"/>
    </row>
    <row r="5" spans="1:5" ht="12.75">
      <c r="A5" s="10"/>
      <c r="B5" s="10"/>
      <c r="C5" s="10" t="s">
        <v>103</v>
      </c>
      <c r="D5" s="10"/>
      <c r="E5" s="11"/>
    </row>
    <row r="6" spans="1:5" ht="12.75">
      <c r="A6" s="10">
        <v>1</v>
      </c>
      <c r="B6" s="10" t="s">
        <v>104</v>
      </c>
      <c r="C6" s="10" t="s">
        <v>105</v>
      </c>
      <c r="D6" s="10" t="s">
        <v>106</v>
      </c>
      <c r="E6" s="11" t="s">
        <v>107</v>
      </c>
    </row>
    <row r="7" spans="1:5" ht="12.75">
      <c r="A7" s="10"/>
      <c r="B7" s="10"/>
      <c r="C7" s="10" t="s">
        <v>108</v>
      </c>
      <c r="D7" s="10"/>
      <c r="E7" s="11"/>
    </row>
    <row r="8" spans="1:5" ht="12.75">
      <c r="A8" s="10"/>
      <c r="B8" s="10"/>
      <c r="C8" s="25" t="s">
        <v>109</v>
      </c>
      <c r="D8" s="10" t="s">
        <v>110</v>
      </c>
      <c r="E8" s="11"/>
    </row>
    <row r="9" spans="1:5" ht="13.5" thickBot="1">
      <c r="A9" s="12"/>
      <c r="B9" s="12"/>
      <c r="C9" s="12" t="s">
        <v>111</v>
      </c>
      <c r="D9" s="12"/>
      <c r="E9" s="13"/>
    </row>
    <row r="10" spans="1:5" ht="12.75">
      <c r="A10" s="14">
        <v>2</v>
      </c>
      <c r="B10" s="8" t="s">
        <v>112</v>
      </c>
      <c r="C10" s="8" t="s">
        <v>113</v>
      </c>
      <c r="D10" s="8" t="s">
        <v>114</v>
      </c>
      <c r="E10" s="9" t="s">
        <v>115</v>
      </c>
    </row>
    <row r="11" spans="1:5" ht="12.75">
      <c r="A11" s="15"/>
      <c r="B11" s="10"/>
      <c r="C11" s="10" t="s">
        <v>116</v>
      </c>
      <c r="D11" s="10"/>
      <c r="E11" s="11"/>
    </row>
    <row r="12" spans="1:5" ht="12.75">
      <c r="A12" s="15"/>
      <c r="B12" s="10"/>
      <c r="C12" s="25" t="s">
        <v>117</v>
      </c>
      <c r="D12" s="10" t="s">
        <v>118</v>
      </c>
      <c r="E12" s="11"/>
    </row>
    <row r="13" spans="1:5" ht="12.75">
      <c r="A13" s="15"/>
      <c r="B13" s="10"/>
      <c r="C13" s="10" t="s">
        <v>119</v>
      </c>
      <c r="D13" s="10"/>
      <c r="E13" s="11"/>
    </row>
    <row r="14" spans="1:5" ht="12.75">
      <c r="A14" s="15">
        <v>3</v>
      </c>
      <c r="B14" s="10" t="s">
        <v>120</v>
      </c>
      <c r="C14" s="10" t="s">
        <v>121</v>
      </c>
      <c r="D14" s="10" t="s">
        <v>122</v>
      </c>
      <c r="E14" s="11" t="s">
        <v>123</v>
      </c>
    </row>
    <row r="15" spans="1:5" ht="12.75">
      <c r="A15" s="15"/>
      <c r="B15" s="10"/>
      <c r="C15" s="10" t="s">
        <v>124</v>
      </c>
      <c r="D15" s="10"/>
      <c r="E15" s="11"/>
    </row>
    <row r="16" spans="1:5" ht="12.75">
      <c r="A16" s="15"/>
      <c r="B16" s="10"/>
      <c r="C16" s="25" t="s">
        <v>125</v>
      </c>
      <c r="D16" s="10" t="s">
        <v>126</v>
      </c>
      <c r="E16" s="11"/>
    </row>
    <row r="17" spans="1:5" ht="13.5" thickBot="1">
      <c r="A17" s="16"/>
      <c r="B17" s="12"/>
      <c r="C17" s="12" t="s">
        <v>127</v>
      </c>
      <c r="D17" s="12"/>
      <c r="E17" s="13"/>
    </row>
    <row r="18" spans="1:5" ht="12.75">
      <c r="A18" s="14">
        <v>4</v>
      </c>
      <c r="B18" s="8" t="s">
        <v>128</v>
      </c>
      <c r="C18" s="8" t="s">
        <v>129</v>
      </c>
      <c r="D18" s="8" t="s">
        <v>130</v>
      </c>
      <c r="E18" s="9" t="s">
        <v>131</v>
      </c>
    </row>
    <row r="19" spans="1:5" ht="12.75">
      <c r="A19" s="15"/>
      <c r="B19" s="10"/>
      <c r="C19" s="10" t="s">
        <v>132</v>
      </c>
      <c r="D19" s="10"/>
      <c r="E19" s="11"/>
    </row>
    <row r="20" spans="1:5" ht="12.75">
      <c r="A20" s="15"/>
      <c r="B20" s="10"/>
      <c r="C20" s="25" t="s">
        <v>133</v>
      </c>
      <c r="D20" s="10" t="s">
        <v>134</v>
      </c>
      <c r="E20" s="11"/>
    </row>
    <row r="21" spans="1:5" ht="13.5" thickBot="1">
      <c r="A21" s="16"/>
      <c r="B21" s="12"/>
      <c r="C21" s="12" t="s">
        <v>135</v>
      </c>
      <c r="D21" s="12"/>
      <c r="E21" s="13"/>
    </row>
    <row r="22" spans="1:5" ht="12.75">
      <c r="A22" s="14">
        <v>5</v>
      </c>
      <c r="B22" s="8" t="s">
        <v>136</v>
      </c>
      <c r="C22" s="8" t="s">
        <v>137</v>
      </c>
      <c r="D22" s="8" t="s">
        <v>138</v>
      </c>
      <c r="E22" s="9" t="s">
        <v>139</v>
      </c>
    </row>
    <row r="23" spans="1:5" ht="12.75">
      <c r="A23" s="15"/>
      <c r="B23" s="10"/>
      <c r="C23" s="10" t="s">
        <v>140</v>
      </c>
      <c r="D23" s="10"/>
      <c r="E23" s="11"/>
    </row>
    <row r="24" spans="1:5" ht="12.75">
      <c r="A24" s="15"/>
      <c r="B24" s="10"/>
      <c r="C24" s="25" t="s">
        <v>141</v>
      </c>
      <c r="D24" s="10" t="s">
        <v>142</v>
      </c>
      <c r="E24" s="11"/>
    </row>
    <row r="25" spans="1:5" ht="13.5" thickBot="1">
      <c r="A25" s="16"/>
      <c r="B25" s="12"/>
      <c r="C25" s="12" t="s">
        <v>143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1"/>
  <sheetViews>
    <sheetView workbookViewId="0" topLeftCell="A1">
      <pane ySplit="1" topLeftCell="BM7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34.8515625" style="47" customWidth="1"/>
    <col min="2" max="2" width="12.421875" style="42" bestFit="1" customWidth="1"/>
    <col min="3" max="4" width="7.421875" style="42" customWidth="1"/>
    <col min="5" max="5" width="15.57421875" style="48" bestFit="1" customWidth="1"/>
    <col min="6" max="10" width="8.421875" style="47" bestFit="1" customWidth="1"/>
    <col min="11" max="11" width="20.421875" style="42" bestFit="1" customWidth="1"/>
    <col min="12" max="12" width="17.28125" style="42" bestFit="1" customWidth="1"/>
    <col min="13" max="16384" width="9.140625" style="42" customWidth="1"/>
  </cols>
  <sheetData>
    <row r="1" spans="1:12" ht="15">
      <c r="A1" s="36" t="s">
        <v>207</v>
      </c>
      <c r="B1" s="36" t="s">
        <v>6</v>
      </c>
      <c r="C1" s="37" t="s">
        <v>7</v>
      </c>
      <c r="D1" s="37" t="s">
        <v>8</v>
      </c>
      <c r="E1" s="38" t="s">
        <v>9</v>
      </c>
      <c r="F1" s="39" t="s">
        <v>10</v>
      </c>
      <c r="G1" s="39" t="s">
        <v>11</v>
      </c>
      <c r="H1" s="39" t="s">
        <v>11</v>
      </c>
      <c r="I1" s="39">
        <v>4</v>
      </c>
      <c r="J1" s="39" t="s">
        <v>12</v>
      </c>
      <c r="K1" s="40" t="s">
        <v>205</v>
      </c>
      <c r="L1" s="41" t="s">
        <v>206</v>
      </c>
    </row>
    <row r="2" spans="1:10" ht="15">
      <c r="A2" s="43" t="s">
        <v>162</v>
      </c>
      <c r="B2" s="43" t="s">
        <v>88</v>
      </c>
      <c r="C2" s="43" t="s">
        <v>89</v>
      </c>
      <c r="D2" s="43" t="s">
        <v>90</v>
      </c>
      <c r="E2" s="44" t="s">
        <v>0</v>
      </c>
      <c r="F2" s="45" t="s">
        <v>1</v>
      </c>
      <c r="G2" s="45" t="s">
        <v>2</v>
      </c>
      <c r="H2" s="45" t="s">
        <v>3</v>
      </c>
      <c r="I2" s="45" t="s">
        <v>4</v>
      </c>
      <c r="J2" s="45" t="s">
        <v>161</v>
      </c>
    </row>
    <row r="3" spans="1:12" ht="15">
      <c r="A3" t="s">
        <v>212</v>
      </c>
      <c r="B3" t="s">
        <v>13</v>
      </c>
      <c r="C3"/>
      <c r="D3"/>
      <c r="E3" s="72">
        <v>1.018</v>
      </c>
      <c r="F3" s="72">
        <f>E3</f>
        <v>1.018</v>
      </c>
      <c r="G3" s="72">
        <f>F3</f>
        <v>1.018</v>
      </c>
      <c r="H3" s="72">
        <f>G3</f>
        <v>1.018</v>
      </c>
      <c r="I3" s="72">
        <f>H3</f>
        <v>1.018</v>
      </c>
      <c r="J3" s="72">
        <f>I3</f>
        <v>1.018</v>
      </c>
      <c r="K3"/>
      <c r="L3"/>
    </row>
    <row r="4" spans="1:12" ht="15">
      <c r="A4" t="s">
        <v>213</v>
      </c>
      <c r="B4" t="s">
        <v>214</v>
      </c>
      <c r="C4"/>
      <c r="D4"/>
      <c r="E4" s="72">
        <v>0.984</v>
      </c>
      <c r="F4" s="72">
        <f aca="true" t="shared" si="0" ref="F4:J20">E4</f>
        <v>0.984</v>
      </c>
      <c r="G4" s="72">
        <f t="shared" si="0"/>
        <v>0.984</v>
      </c>
      <c r="H4" s="72">
        <f t="shared" si="0"/>
        <v>0.984</v>
      </c>
      <c r="I4" s="72">
        <f t="shared" si="0"/>
        <v>0.984</v>
      </c>
      <c r="J4" s="72">
        <f t="shared" si="0"/>
        <v>0.984</v>
      </c>
      <c r="K4"/>
      <c r="L4"/>
    </row>
    <row r="5" spans="1:12" ht="15">
      <c r="A5" t="s">
        <v>215</v>
      </c>
      <c r="B5" t="s">
        <v>216</v>
      </c>
      <c r="C5"/>
      <c r="D5"/>
      <c r="E5" s="72">
        <v>1.068</v>
      </c>
      <c r="F5" s="72">
        <f t="shared" si="0"/>
        <v>1.068</v>
      </c>
      <c r="G5" s="72">
        <f t="shared" si="0"/>
        <v>1.068</v>
      </c>
      <c r="H5" s="72">
        <f t="shared" si="0"/>
        <v>1.068</v>
      </c>
      <c r="I5" s="72">
        <f t="shared" si="0"/>
        <v>1.068</v>
      </c>
      <c r="J5" s="72">
        <f t="shared" si="0"/>
        <v>1.068</v>
      </c>
      <c r="K5"/>
      <c r="L5"/>
    </row>
    <row r="6" spans="1:12" ht="15">
      <c r="A6" t="s">
        <v>217</v>
      </c>
      <c r="B6" t="s">
        <v>218</v>
      </c>
      <c r="C6"/>
      <c r="D6"/>
      <c r="E6" s="72">
        <v>1.046</v>
      </c>
      <c r="F6" s="72">
        <f t="shared" si="0"/>
        <v>1.046</v>
      </c>
      <c r="G6" s="72">
        <f t="shared" si="0"/>
        <v>1.046</v>
      </c>
      <c r="H6" s="72">
        <f t="shared" si="0"/>
        <v>1.046</v>
      </c>
      <c r="I6" s="72">
        <f t="shared" si="0"/>
        <v>1.046</v>
      </c>
      <c r="J6" s="72">
        <f t="shared" si="0"/>
        <v>1.046</v>
      </c>
      <c r="K6"/>
      <c r="L6"/>
    </row>
    <row r="7" spans="1:12" ht="15">
      <c r="A7" t="s">
        <v>210</v>
      </c>
      <c r="B7" t="s">
        <v>219</v>
      </c>
      <c r="C7"/>
      <c r="D7"/>
      <c r="E7" s="72">
        <v>1.049</v>
      </c>
      <c r="F7" s="72">
        <f t="shared" si="0"/>
        <v>1.049</v>
      </c>
      <c r="G7" s="72">
        <f t="shared" si="0"/>
        <v>1.049</v>
      </c>
      <c r="H7" s="72">
        <f t="shared" si="0"/>
        <v>1.049</v>
      </c>
      <c r="I7" s="72">
        <f t="shared" si="0"/>
        <v>1.049</v>
      </c>
      <c r="J7" s="72">
        <f t="shared" si="0"/>
        <v>1.049</v>
      </c>
      <c r="K7"/>
      <c r="L7"/>
    </row>
    <row r="8" spans="1:12" ht="15">
      <c r="A8" t="s">
        <v>220</v>
      </c>
      <c r="B8" t="s">
        <v>221</v>
      </c>
      <c r="C8"/>
      <c r="D8"/>
      <c r="E8" s="72">
        <v>1.028</v>
      </c>
      <c r="F8" s="72">
        <f t="shared" si="0"/>
        <v>1.028</v>
      </c>
      <c r="G8" s="72">
        <f t="shared" si="0"/>
        <v>1.028</v>
      </c>
      <c r="H8" s="72">
        <f t="shared" si="0"/>
        <v>1.028</v>
      </c>
      <c r="I8" s="72">
        <f t="shared" si="0"/>
        <v>1.028</v>
      </c>
      <c r="J8" s="72">
        <f t="shared" si="0"/>
        <v>1.028</v>
      </c>
      <c r="K8"/>
      <c r="L8"/>
    </row>
    <row r="9" spans="1:12" ht="15">
      <c r="A9" s="74" t="s">
        <v>250</v>
      </c>
      <c r="B9" t="s">
        <v>237</v>
      </c>
      <c r="C9"/>
      <c r="D9"/>
      <c r="E9" s="75">
        <v>1.27</v>
      </c>
      <c r="F9" s="72">
        <f t="shared" si="0"/>
        <v>1.27</v>
      </c>
      <c r="G9" s="72">
        <f t="shared" si="0"/>
        <v>1.27</v>
      </c>
      <c r="H9" s="72">
        <f t="shared" si="0"/>
        <v>1.27</v>
      </c>
      <c r="I9" s="72">
        <f t="shared" si="0"/>
        <v>1.27</v>
      </c>
      <c r="J9" s="72">
        <f t="shared" si="0"/>
        <v>1.27</v>
      </c>
      <c r="K9"/>
      <c r="L9"/>
    </row>
    <row r="10" spans="1:12" ht="15">
      <c r="A10" t="s">
        <v>222</v>
      </c>
      <c r="B10" t="s">
        <v>223</v>
      </c>
      <c r="C10"/>
      <c r="D10"/>
      <c r="E10" s="72">
        <v>1.067</v>
      </c>
      <c r="F10" s="72">
        <f t="shared" si="0"/>
        <v>1.067</v>
      </c>
      <c r="G10" s="72">
        <f t="shared" si="0"/>
        <v>1.067</v>
      </c>
      <c r="H10" s="72">
        <f t="shared" si="0"/>
        <v>1.067</v>
      </c>
      <c r="I10" s="72">
        <f t="shared" si="0"/>
        <v>1.067</v>
      </c>
      <c r="J10" s="72">
        <f t="shared" si="0"/>
        <v>1.067</v>
      </c>
      <c r="K10"/>
      <c r="L10"/>
    </row>
    <row r="11" spans="1:12" ht="15">
      <c r="A11" t="s">
        <v>224</v>
      </c>
      <c r="B11" t="s">
        <v>225</v>
      </c>
      <c r="C11"/>
      <c r="D11"/>
      <c r="E11" s="72">
        <v>1.05</v>
      </c>
      <c r="F11" s="72">
        <f t="shared" si="0"/>
        <v>1.05</v>
      </c>
      <c r="G11" s="72">
        <f t="shared" si="0"/>
        <v>1.05</v>
      </c>
      <c r="H11" s="72">
        <f t="shared" si="0"/>
        <v>1.05</v>
      </c>
      <c r="I11" s="72">
        <f t="shared" si="0"/>
        <v>1.05</v>
      </c>
      <c r="J11" s="72">
        <f t="shared" si="0"/>
        <v>1.05</v>
      </c>
      <c r="K11"/>
      <c r="L11"/>
    </row>
    <row r="12" spans="1:12" ht="15">
      <c r="A12" t="s">
        <v>226</v>
      </c>
      <c r="B12" t="s">
        <v>229</v>
      </c>
      <c r="C12"/>
      <c r="D12"/>
      <c r="E12" s="72">
        <v>1.079</v>
      </c>
      <c r="F12" s="72">
        <f t="shared" si="0"/>
        <v>1.079</v>
      </c>
      <c r="G12" s="72">
        <f t="shared" si="0"/>
        <v>1.079</v>
      </c>
      <c r="H12" s="72">
        <f t="shared" si="0"/>
        <v>1.079</v>
      </c>
      <c r="I12" s="72">
        <f t="shared" si="0"/>
        <v>1.079</v>
      </c>
      <c r="J12" s="72">
        <f t="shared" si="0"/>
        <v>1.079</v>
      </c>
      <c r="K12"/>
      <c r="L12"/>
    </row>
    <row r="13" spans="1:12" ht="15">
      <c r="A13" t="s">
        <v>203</v>
      </c>
      <c r="B13" t="s">
        <v>14</v>
      </c>
      <c r="C13"/>
      <c r="D13"/>
      <c r="E13" s="72">
        <v>1</v>
      </c>
      <c r="F13" s="72">
        <f t="shared" si="0"/>
        <v>1</v>
      </c>
      <c r="G13" s="72">
        <f t="shared" si="0"/>
        <v>1</v>
      </c>
      <c r="H13" s="72">
        <f t="shared" si="0"/>
        <v>1</v>
      </c>
      <c r="I13" s="72">
        <f t="shared" si="0"/>
        <v>1</v>
      </c>
      <c r="J13" s="72">
        <f t="shared" si="0"/>
        <v>1</v>
      </c>
      <c r="K13"/>
      <c r="L13"/>
    </row>
    <row r="14" spans="1:12" ht="15">
      <c r="A14" t="s">
        <v>16</v>
      </c>
      <c r="B14" t="s">
        <v>17</v>
      </c>
      <c r="C14"/>
      <c r="D14"/>
      <c r="E14" s="72">
        <v>1.426</v>
      </c>
      <c r="F14" s="72">
        <f t="shared" si="0"/>
        <v>1.426</v>
      </c>
      <c r="G14" s="72">
        <f t="shared" si="0"/>
        <v>1.426</v>
      </c>
      <c r="H14" s="72">
        <f t="shared" si="0"/>
        <v>1.426</v>
      </c>
      <c r="I14" s="72">
        <f t="shared" si="0"/>
        <v>1.426</v>
      </c>
      <c r="J14" s="72">
        <f t="shared" si="0"/>
        <v>1.426</v>
      </c>
      <c r="K14"/>
      <c r="L14"/>
    </row>
    <row r="15" spans="1:12" ht="15">
      <c r="A15" t="s">
        <v>18</v>
      </c>
      <c r="B15" t="s">
        <v>19</v>
      </c>
      <c r="C15"/>
      <c r="D15"/>
      <c r="E15" s="72">
        <v>1.208</v>
      </c>
      <c r="F15" s="72">
        <f t="shared" si="0"/>
        <v>1.208</v>
      </c>
      <c r="G15" s="72">
        <f t="shared" si="0"/>
        <v>1.208</v>
      </c>
      <c r="H15" s="72">
        <f t="shared" si="0"/>
        <v>1.208</v>
      </c>
      <c r="I15" s="72">
        <f t="shared" si="0"/>
        <v>1.208</v>
      </c>
      <c r="J15" s="72">
        <f t="shared" si="0"/>
        <v>1.208</v>
      </c>
      <c r="K15"/>
      <c r="L15"/>
    </row>
    <row r="16" spans="1:12" ht="15">
      <c r="A16" t="s">
        <v>227</v>
      </c>
      <c r="B16" t="s">
        <v>20</v>
      </c>
      <c r="C16"/>
      <c r="D16"/>
      <c r="E16" s="72">
        <v>1.209</v>
      </c>
      <c r="F16" s="72">
        <f t="shared" si="0"/>
        <v>1.209</v>
      </c>
      <c r="G16" s="72">
        <f t="shared" si="0"/>
        <v>1.209</v>
      </c>
      <c r="H16" s="72">
        <f t="shared" si="0"/>
        <v>1.209</v>
      </c>
      <c r="I16" s="72">
        <f t="shared" si="0"/>
        <v>1.209</v>
      </c>
      <c r="J16" s="72">
        <f t="shared" si="0"/>
        <v>1.209</v>
      </c>
      <c r="K16"/>
      <c r="L16"/>
    </row>
    <row r="17" spans="1:12" ht="15">
      <c r="A17" t="s">
        <v>208</v>
      </c>
      <c r="B17" t="s">
        <v>21</v>
      </c>
      <c r="C17"/>
      <c r="D17"/>
      <c r="E17" s="72">
        <v>1.1</v>
      </c>
      <c r="F17" s="72">
        <f t="shared" si="0"/>
        <v>1.1</v>
      </c>
      <c r="G17" s="72">
        <f t="shared" si="0"/>
        <v>1.1</v>
      </c>
      <c r="H17" s="72">
        <f t="shared" si="0"/>
        <v>1.1</v>
      </c>
      <c r="I17" s="72">
        <f t="shared" si="0"/>
        <v>1.1</v>
      </c>
      <c r="J17" s="72">
        <f t="shared" si="0"/>
        <v>1.1</v>
      </c>
      <c r="K17"/>
      <c r="L17"/>
    </row>
    <row r="18" spans="1:12" ht="15">
      <c r="A18" t="s">
        <v>204</v>
      </c>
      <c r="B18" t="s">
        <v>209</v>
      </c>
      <c r="C18"/>
      <c r="D18"/>
      <c r="E18" s="72">
        <v>1.09</v>
      </c>
      <c r="F18" s="72">
        <f t="shared" si="0"/>
        <v>1.09</v>
      </c>
      <c r="G18" s="72">
        <f t="shared" si="0"/>
        <v>1.09</v>
      </c>
      <c r="H18" s="72">
        <f t="shared" si="0"/>
        <v>1.09</v>
      </c>
      <c r="I18" s="72">
        <f t="shared" si="0"/>
        <v>1.09</v>
      </c>
      <c r="J18" s="72">
        <f t="shared" si="0"/>
        <v>1.09</v>
      </c>
      <c r="K18"/>
      <c r="L18"/>
    </row>
    <row r="19" spans="1:12" ht="15">
      <c r="A19" t="s">
        <v>22</v>
      </c>
      <c r="B19" t="s">
        <v>23</v>
      </c>
      <c r="C19"/>
      <c r="D19"/>
      <c r="E19" s="72">
        <v>1.254</v>
      </c>
      <c r="F19" s="72">
        <f t="shared" si="0"/>
        <v>1.254</v>
      </c>
      <c r="G19" s="72">
        <f t="shared" si="0"/>
        <v>1.254</v>
      </c>
      <c r="H19" s="72">
        <f t="shared" si="0"/>
        <v>1.254</v>
      </c>
      <c r="I19" s="72">
        <f t="shared" si="0"/>
        <v>1.254</v>
      </c>
      <c r="J19" s="72">
        <f t="shared" si="0"/>
        <v>1.254</v>
      </c>
      <c r="K19"/>
      <c r="L19"/>
    </row>
    <row r="20" spans="1:12" ht="15">
      <c r="A20" t="s">
        <v>24</v>
      </c>
      <c r="B20" t="s">
        <v>228</v>
      </c>
      <c r="C20"/>
      <c r="D20"/>
      <c r="E20" s="72">
        <v>1.509</v>
      </c>
      <c r="F20" s="72">
        <f t="shared" si="0"/>
        <v>1.509</v>
      </c>
      <c r="G20" s="72">
        <f t="shared" si="0"/>
        <v>1.509</v>
      </c>
      <c r="H20" s="72">
        <f t="shared" si="0"/>
        <v>1.509</v>
      </c>
      <c r="I20" s="72">
        <f t="shared" si="0"/>
        <v>1.509</v>
      </c>
      <c r="J20" s="72">
        <f t="shared" si="0"/>
        <v>1.509</v>
      </c>
      <c r="K20"/>
      <c r="L20"/>
    </row>
    <row r="21" spans="1:12" ht="15">
      <c r="A21" s="46" t="s">
        <v>211</v>
      </c>
      <c r="B21" s="46" t="s">
        <v>15</v>
      </c>
      <c r="C21" s="46"/>
      <c r="D21" s="46"/>
      <c r="E21" s="48">
        <f>K21/L21</f>
        <v>1.1298076923076923</v>
      </c>
      <c r="F21" s="72">
        <f>E21</f>
        <v>1.1298076923076923</v>
      </c>
      <c r="G21" s="72">
        <f>F21</f>
        <v>1.1298076923076923</v>
      </c>
      <c r="H21" s="72">
        <f>G21</f>
        <v>1.1298076923076923</v>
      </c>
      <c r="I21" s="72">
        <f>H21</f>
        <v>1.1298076923076923</v>
      </c>
      <c r="J21" s="72">
        <f>I21</f>
        <v>1.1298076923076923</v>
      </c>
      <c r="K21" s="73">
        <v>70.5</v>
      </c>
      <c r="L21" s="46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28</v>
      </c>
      <c r="G1" s="3" t="s">
        <v>29</v>
      </c>
      <c r="H1" s="3" t="s">
        <v>30</v>
      </c>
    </row>
    <row r="2" spans="1:8" ht="12.75">
      <c r="A2" s="1" t="s">
        <v>162</v>
      </c>
      <c r="B2" s="1" t="s">
        <v>87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161</v>
      </c>
    </row>
    <row r="3" spans="1:8" ht="42" customHeight="1">
      <c r="A3" s="4" t="s">
        <v>31</v>
      </c>
      <c r="B3" t="s">
        <v>32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33</v>
      </c>
      <c r="B4" t="s">
        <v>34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35</v>
      </c>
      <c r="B5" t="s">
        <v>36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37</v>
      </c>
      <c r="B6" t="s">
        <v>38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39</v>
      </c>
      <c r="B7" t="s">
        <v>40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41</v>
      </c>
      <c r="B8" t="s">
        <v>42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43</v>
      </c>
      <c r="B9" t="s">
        <v>44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45</v>
      </c>
      <c r="B10" t="s">
        <v>46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47</v>
      </c>
      <c r="B11" t="s">
        <v>48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49</v>
      </c>
      <c r="B12" t="s">
        <v>50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51</v>
      </c>
      <c r="B13" t="s">
        <v>52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53</v>
      </c>
      <c r="B14" t="s">
        <v>54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55</v>
      </c>
      <c r="B15" t="s">
        <v>56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57</v>
      </c>
      <c r="B16" t="s">
        <v>58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59</v>
      </c>
      <c r="B17" t="s">
        <v>60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61</v>
      </c>
      <c r="B18" t="s">
        <v>62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63</v>
      </c>
      <c r="B19" t="s">
        <v>64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65</v>
      </c>
      <c r="B20" t="s">
        <v>66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67</v>
      </c>
      <c r="B21" t="s">
        <v>68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69</v>
      </c>
      <c r="B22" t="s">
        <v>70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71</v>
      </c>
      <c r="B23" t="s">
        <v>72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193</v>
      </c>
      <c r="B24" t="s">
        <v>194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26" bestFit="1" customWidth="1"/>
    <col min="10" max="10" width="3.8515625" style="26" bestFit="1" customWidth="1"/>
    <col min="11" max="11" width="4.00390625" style="26" bestFit="1" customWidth="1"/>
  </cols>
  <sheetData>
    <row r="1" spans="2:11" ht="12.75">
      <c r="B1" s="31" t="s">
        <v>195</v>
      </c>
      <c r="C1" s="30" t="s">
        <v>200</v>
      </c>
      <c r="D1" t="s">
        <v>85</v>
      </c>
      <c r="E1" t="s">
        <v>196</v>
      </c>
      <c r="F1" t="s">
        <v>197</v>
      </c>
      <c r="G1" t="s">
        <v>198</v>
      </c>
      <c r="H1" t="s">
        <v>199</v>
      </c>
      <c r="I1" s="32" t="s">
        <v>83</v>
      </c>
      <c r="J1" s="22" t="s">
        <v>73</v>
      </c>
      <c r="K1" s="22" t="s">
        <v>84</v>
      </c>
    </row>
    <row r="2" spans="1:11" ht="12.75">
      <c r="A2" s="18">
        <v>1</v>
      </c>
      <c r="B2" s="27">
        <v>0.4996527777777778</v>
      </c>
      <c r="C2" s="27">
        <v>0.6403125</v>
      </c>
      <c r="D2" s="27">
        <f>C2-B2</f>
        <v>0.14065972222222217</v>
      </c>
      <c r="E2" s="28">
        <f>D2</f>
        <v>0.14065972222222217</v>
      </c>
      <c r="F2">
        <f>I2/24</f>
        <v>0.125</v>
      </c>
      <c r="G2">
        <f>J2/60/24</f>
        <v>0.015277777777777777</v>
      </c>
      <c r="H2" s="28">
        <f>E2-F2-G2</f>
        <v>0.00038194444444439486</v>
      </c>
      <c r="I2" s="29">
        <f>ROUNDDOWN($D2*24,0)</f>
        <v>3</v>
      </c>
      <c r="J2" s="29">
        <f>ROUNDDOWN(($D2*24-I2)*60,0)</f>
        <v>22</v>
      </c>
      <c r="K2" s="29">
        <f>H2*60*60*24</f>
        <v>32.999999999995715</v>
      </c>
    </row>
    <row r="3" spans="1:8" ht="12.75">
      <c r="A3" s="18">
        <v>2</v>
      </c>
      <c r="E3" s="28"/>
      <c r="F3" s="28"/>
      <c r="G3" s="28"/>
      <c r="H3" s="28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2011-08-22T15:09:06Z</cp:lastPrinted>
  <dcterms:created xsi:type="dcterms:W3CDTF">1996-10-14T23:33:28Z</dcterms:created>
  <dcterms:modified xsi:type="dcterms:W3CDTF">2021-09-06T00:03:36Z</dcterms:modified>
  <cp:category/>
  <cp:version/>
  <cp:contentType/>
  <cp:contentStatus/>
</cp:coreProperties>
</file>