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4"/>
  </bookViews>
  <sheets>
    <sheet name="Race(4)" sheetId="1" r:id="rId1"/>
    <sheet name="Race(3)" sheetId="2" r:id="rId2"/>
    <sheet name="Race(2)" sheetId="3" r:id="rId3"/>
    <sheet name="Race(1)" sheetId="4" r:id="rId4"/>
    <sheet name="Overall-Results" sheetId="5" r:id="rId5"/>
    <sheet name="Instructions" sheetId="6" r:id="rId6"/>
    <sheet name="Beaufort" sheetId="7" r:id="rId7"/>
    <sheet name="SCHRS" sheetId="8" r:id="rId8"/>
    <sheet name="Adjustment" sheetId="9" r:id="rId9"/>
    <sheet name="TimeConv" sheetId="10" r:id="rId10"/>
  </sheets>
  <definedNames/>
  <calcPr fullCalcOnLoad="1"/>
</workbook>
</file>

<file path=xl/sharedStrings.xml><?xml version="1.0" encoding="utf-8"?>
<sst xmlns="http://schemas.openxmlformats.org/spreadsheetml/2006/main" count="464" uniqueCount="264">
  <si>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</si>
  <si>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</si>
  <si>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</si>
  <si>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</si>
  <si>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</si>
  <si>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</si>
  <si>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</si>
  <si>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</si>
  <si>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</si>
  <si>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</si>
  <si>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</si>
  <si>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</si>
  <si>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</si>
  <si>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</si>
  <si>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</si>
  <si>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</si>
  <si>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</si>
  <si>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</si>
  <si>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</si>
  <si>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</si>
  <si>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</si>
  <si>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</si>
  <si>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</si>
  <si>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</si>
  <si>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</si>
  <si>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</si>
  <si>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</si>
  <si>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</si>
  <si>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</si>
  <si>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</si>
  <si>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</si>
  <si>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</si>
  <si>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</si>
  <si>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</si>
  <si>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</si>
  <si>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</si>
  <si>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</si>
  <si>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</si>
  <si>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</si>
  <si>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</si>
  <si>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</si>
  <si>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</si>
  <si>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</si>
  <si>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</si>
  <si>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</si>
  <si>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</si>
  <si>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</si>
  <si>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</si>
  <si>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</si>
  <si>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</si>
  <si>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</si>
  <si>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</si>
  <si>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</si>
  <si>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</si>
  <si>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</si>
  <si>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</si>
  <si>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</si>
  <si>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</si>
  <si>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</si>
  <si>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</si>
  <si>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</si>
  <si>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</si>
  <si>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</si>
  <si>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</si>
  <si>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</si>
  <si>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</si>
  <si>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</si>
  <si>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</si>
  <si>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</si>
  <si>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</si>
  <si>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</si>
  <si>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</si>
  <si>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</si>
  <si>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</si>
  <si>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</si>
  <si>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</si>
  <si>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</si>
  <si>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</si>
  <si>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</si>
  <si>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</si>
  <si>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</si>
  <si>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</si>
  <si>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</si>
  <si>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</si>
  <si>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</si>
  <si>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</si>
  <si>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</si>
  <si>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</si>
  <si>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</si>
  <si>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</si>
  <si>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</si>
  <si>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</si>
  <si>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</si>
  <si>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</si>
  <si>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</si>
  <si>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</si>
  <si>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</si>
  <si>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</si>
  <si>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</si>
  <si>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</si>
  <si>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</si>
  <si>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</si>
  <si>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</si>
  <si>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</si>
  <si>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</si>
  <si>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</si>
  <si>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</si>
  <si>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</si>
  <si>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</si>
  <si>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</si>
  <si>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</si>
  <si>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</si>
  <si>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</si>
  <si>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</si>
  <si>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</si>
  <si>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</si>
  <si>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</si>
  <si>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</si>
  <si>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</si>
  <si>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</si>
  <si>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</si>
  <si>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</si>
  <si>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</si>
  <si>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</si>
  <si>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</si>
  <si>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</si>
  <si>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</si>
  <si>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</si>
  <si>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</si>
  <si>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</si>
  <si>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</si>
  <si>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</si>
  <si>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</si>
  <si>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</si>
  <si>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</si>
  <si>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</si>
  <si>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</si>
  <si>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</si>
  <si>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</si>
  <si>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</si>
  <si>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</si>
  <si>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</si>
  <si>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</si>
  <si>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</si>
  <si>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</si>
  <si>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</si>
  <si>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</si>
  <si>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</si>
  <si>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</si>
  <si>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</si>
  <si>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</si>
  <si>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</si>
  <si>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</si>
  <si>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</si>
  <si>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</si>
  <si>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</si>
  <si>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</si>
  <si>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</si>
  <si>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</si>
  <si>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</si>
  <si>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</si>
  <si>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</si>
  <si>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</si>
  <si>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</si>
  <si>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</si>
  <si>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</si>
  <si>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</si>
  <si>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</si>
  <si>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</si>
  <si>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</si>
  <si>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</si>
  <si>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</si>
  <si>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</si>
  <si>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</si>
  <si>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</si>
  <si>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</si>
  <si>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</si>
  <si>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</si>
  <si>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</si>
  <si>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</si>
  <si>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</si>
  <si>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</si>
  <si>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</si>
  <si>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</si>
  <si>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</si>
  <si>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</si>
  <si>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</si>
  <si>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</si>
  <si>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</si>
  <si>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</si>
  <si>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</si>
  <si>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</si>
  <si>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</si>
  <si>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</si>
  <si>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</si>
  <si>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</si>
  <si>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</si>
  <si>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</si>
  <si>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</si>
  <si>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</si>
  <si>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</si>
  <si>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</si>
  <si>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</si>
  <si>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</si>
  <si>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</si>
  <si>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</si>
  <si>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</si>
  <si>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</si>
  <si>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</si>
  <si>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</si>
  <si>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</si>
  <si>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</si>
  <si>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</si>
  <si>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</si>
  <si>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</si>
  <si>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</si>
  <si>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</si>
  <si>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</si>
  <si>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</si>
  <si>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</si>
  <si>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</si>
  <si>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</si>
  <si>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</si>
  <si>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</si>
  <si>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</si>
  <si>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</si>
  <si>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</si>
  <si>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</si>
  <si>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</si>
  <si>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</si>
  <si>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Gutman</t>
  </si>
  <si>
    <t>Simon, P</t>
  </si>
  <si>
    <t>Cripton, D</t>
  </si>
  <si>
    <t>Cripton, B</t>
  </si>
  <si>
    <t>Ellis, R</t>
  </si>
  <si>
    <t>Ellis, E</t>
  </si>
  <si>
    <t>Hoffman, M</t>
  </si>
  <si>
    <t>Mober</t>
  </si>
  <si>
    <t>Shearer</t>
  </si>
  <si>
    <t>BenZvi</t>
  </si>
  <si>
    <t>Ruslan</t>
  </si>
  <si>
    <t>Oftering</t>
  </si>
  <si>
    <t>Rosen</t>
  </si>
  <si>
    <t>Wulff</t>
  </si>
  <si>
    <t>DNF</t>
  </si>
  <si>
    <t>DNS</t>
  </si>
  <si>
    <t>Oconnor</t>
  </si>
  <si>
    <t>dnf</t>
  </si>
  <si>
    <t>Rory O'Conner</t>
  </si>
  <si>
    <t>Peter Shearer</t>
  </si>
  <si>
    <t>Matt Guttman</t>
  </si>
  <si>
    <t>David Cripton</t>
  </si>
  <si>
    <t>Ori Ben-Zvi</t>
  </si>
  <si>
    <t>Ruslan Solovjev</t>
  </si>
  <si>
    <t>Peter Simon</t>
  </si>
  <si>
    <t>Richard Ellis</t>
  </si>
  <si>
    <t>Mark Hoffman</t>
  </si>
  <si>
    <t>Marty Rosen</t>
  </si>
  <si>
    <t>Christopher Wulff</t>
  </si>
  <si>
    <t xml:space="preserve">??? Oftering </t>
  </si>
  <si>
    <t xml:space="preserve">??? Mober </t>
  </si>
  <si>
    <t>Ben Cripton</t>
  </si>
  <si>
    <t>Elizabeth Ellis</t>
  </si>
  <si>
    <t>Overall Results - Race 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</si>
</sst>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8"/>
      <name val="Geneva"/>
      <family val="0"/>
    </font>
    <font>
      <sz val="12"/>
      <color indexed="12"/>
      <name val="Geneva"/>
      <family val="0"/>
    </font>
    <font>
      <b/>
      <sz val="12"/>
      <name val="Arial"/>
      <family val="0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ill="1" applyBorder="1" applyAlignment="1">
      <alignment/>
    </xf>
    <xf numFmtId="0" fontId="2" fillId="2" borderId="10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4" borderId="10" xfId="0" applyNumberFormat="1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49" fontId="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167" fontId="8" fillId="0" borderId="1" xfId="15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7" fontId="8" fillId="0" borderId="1" xfId="15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167" fontId="8" fillId="0" borderId="0" xfId="15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167" fontId="7" fillId="0" borderId="0" xfId="15" applyNumberFormat="1" applyFont="1" applyAlignment="1">
      <alignment/>
    </xf>
    <xf numFmtId="0" fontId="11" fillId="0" borderId="10" xfId="0" applyFont="1" applyBorder="1" applyAlignment="1" applyProtection="1">
      <alignment horizontal="center"/>
      <protection/>
    </xf>
    <xf numFmtId="0" fontId="10" fillId="0" borderId="10" xfId="0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 horizontal="left"/>
      <protection/>
    </xf>
    <xf numFmtId="43" fontId="11" fillId="0" borderId="10" xfId="15" applyFont="1" applyBorder="1" applyAlignment="1" applyProtection="1">
      <alignment horizontal="center" vertical="top"/>
      <protection/>
    </xf>
    <xf numFmtId="167" fontId="11" fillId="0" borderId="10" xfId="15" applyNumberFormat="1" applyFont="1" applyBorder="1" applyAlignment="1" applyProtection="1">
      <alignment horizontal="center" vertical="top"/>
      <protection/>
    </xf>
    <xf numFmtId="0" fontId="11" fillId="4" borderId="10" xfId="0" applyNumberFormat="1" applyFont="1" applyFill="1" applyBorder="1" applyAlignment="1" applyProtection="1">
      <alignment horizontal="center" vertical="top"/>
      <protection/>
    </xf>
    <xf numFmtId="0" fontId="11" fillId="2" borderId="10" xfId="0" applyNumberFormat="1" applyFont="1" applyFill="1" applyBorder="1" applyAlignment="1" applyProtection="1">
      <alignment horizontal="center" vertical="top"/>
      <protection/>
    </xf>
    <xf numFmtId="2" fontId="11" fillId="0" borderId="10" xfId="15" applyNumberFormat="1" applyFont="1" applyBorder="1" applyAlignment="1" applyProtection="1">
      <alignment horizontal="center" vertical="top"/>
      <protection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43" fontId="7" fillId="0" borderId="10" xfId="15" applyFont="1" applyBorder="1" applyAlignment="1">
      <alignment/>
    </xf>
    <xf numFmtId="167" fontId="7" fillId="0" borderId="10" xfId="15" applyNumberFormat="1" applyFont="1" applyBorder="1" applyAlignment="1">
      <alignment/>
    </xf>
    <xf numFmtId="0" fontId="7" fillId="4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2" fontId="7" fillId="0" borderId="10" xfId="15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left"/>
    </xf>
    <xf numFmtId="43" fontId="7" fillId="5" borderId="0" xfId="15" applyFont="1" applyFill="1" applyBorder="1" applyAlignment="1">
      <alignment/>
    </xf>
    <xf numFmtId="167" fontId="7" fillId="5" borderId="0" xfId="15" applyNumberFormat="1" applyFont="1" applyFill="1" applyBorder="1" applyAlignment="1">
      <alignment/>
    </xf>
    <xf numFmtId="2" fontId="7" fillId="5" borderId="0" xfId="15" applyNumberFormat="1" applyFont="1" applyFill="1" applyBorder="1" applyAlignment="1">
      <alignment/>
    </xf>
    <xf numFmtId="167" fontId="0" fillId="0" borderId="0" xfId="15" applyNumberFormat="1" applyAlignment="1">
      <alignment/>
    </xf>
    <xf numFmtId="166" fontId="10" fillId="0" borderId="0" xfId="15" applyNumberFormat="1" applyFont="1" applyAlignment="1">
      <alignment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12"/>
  <sheetViews>
    <sheetView workbookViewId="0" topLeftCell="A1">
      <pane xSplit="3" ySplit="2" topLeftCell="D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4" sqref="D24:D29"/>
    </sheetView>
  </sheetViews>
  <sheetFormatPr defaultColWidth="9.140625" defaultRowHeight="12.75"/>
  <cols>
    <col min="1" max="1" width="9.140625" style="74" bestFit="1" customWidth="1"/>
    <col min="2" max="2" width="7.28125" style="74" bestFit="1" customWidth="1"/>
    <col min="3" max="4" width="20.421875" style="75" customWidth="1"/>
    <col min="5" max="5" width="14.57421875" style="76" customWidth="1"/>
    <col min="6" max="6" width="8.8515625" style="75" bestFit="1" customWidth="1"/>
    <col min="7" max="7" width="5.140625" style="75" hidden="1" customWidth="1"/>
    <col min="8" max="9" width="4.421875" style="75" hidden="1" customWidth="1"/>
    <col min="10" max="10" width="4.140625" style="75" hidden="1" customWidth="1"/>
    <col min="11" max="11" width="5.140625" style="75" hidden="1" customWidth="1"/>
    <col min="12" max="12" width="9.7109375" style="77" hidden="1" customWidth="1"/>
    <col min="13" max="13" width="9.8515625" style="78" hidden="1" customWidth="1"/>
    <col min="14" max="14" width="8.421875" style="78" hidden="1" customWidth="1"/>
    <col min="15" max="15" width="8.421875" style="78" bestFit="1" customWidth="1"/>
    <col min="16" max="16" width="3.8515625" style="75" bestFit="1" customWidth="1"/>
    <col min="17" max="17" width="5.140625" style="75" bestFit="1" customWidth="1"/>
    <col min="18" max="18" width="5.421875" style="75" bestFit="1" customWidth="1"/>
    <col min="19" max="19" width="10.140625" style="79" bestFit="1" customWidth="1"/>
    <col min="20" max="20" width="12.140625" style="79" bestFit="1" customWidth="1"/>
    <col min="21" max="16384" width="8.7109375" style="75" customWidth="1"/>
  </cols>
  <sheetData>
    <row r="1" spans="1:20" s="51" customFormat="1" ht="15.75">
      <c r="A1" s="49" t="s">
        <v>188</v>
      </c>
      <c r="B1" s="50"/>
      <c r="P1" s="82" t="s">
        <v>189</v>
      </c>
      <c r="Q1" s="82"/>
      <c r="R1" s="82"/>
      <c r="S1" s="82"/>
      <c r="T1" s="82"/>
    </row>
    <row r="2" spans="1:20" s="51" customFormat="1" ht="15.75">
      <c r="A2" s="49" t="s">
        <v>74</v>
      </c>
      <c r="B2" s="49" t="s">
        <v>153</v>
      </c>
      <c r="C2" s="49" t="s">
        <v>75</v>
      </c>
      <c r="D2" s="49" t="s">
        <v>76</v>
      </c>
      <c r="E2" s="55" t="s">
        <v>77</v>
      </c>
      <c r="F2" s="54" t="s">
        <v>5</v>
      </c>
      <c r="G2" s="54" t="s">
        <v>78</v>
      </c>
      <c r="H2" s="53" t="s">
        <v>79</v>
      </c>
      <c r="I2" s="53" t="s">
        <v>80</v>
      </c>
      <c r="J2" s="53" t="s">
        <v>78</v>
      </c>
      <c r="K2" s="53" t="s">
        <v>73</v>
      </c>
      <c r="L2" s="56" t="s">
        <v>202</v>
      </c>
      <c r="M2" s="57" t="s">
        <v>81</v>
      </c>
      <c r="N2" s="57" t="s">
        <v>82</v>
      </c>
      <c r="O2" s="57" t="s">
        <v>81</v>
      </c>
      <c r="P2" s="58" t="s">
        <v>83</v>
      </c>
      <c r="Q2" s="59" t="s">
        <v>73</v>
      </c>
      <c r="R2" s="59" t="s">
        <v>84</v>
      </c>
      <c r="S2" s="60" t="s">
        <v>85</v>
      </c>
      <c r="T2" s="60" t="s">
        <v>86</v>
      </c>
    </row>
    <row r="3" spans="1:20" s="51" customFormat="1" ht="15.75">
      <c r="A3" s="52">
        <v>1</v>
      </c>
      <c r="B3" s="61">
        <v>6</v>
      </c>
      <c r="C3" s="63" t="s">
        <v>239</v>
      </c>
      <c r="D3" s="63"/>
      <c r="E3" s="63">
        <v>136</v>
      </c>
      <c r="F3" s="63" t="s">
        <v>229</v>
      </c>
      <c r="G3" s="70"/>
      <c r="J3" s="51" t="e">
        <f aca="true" t="shared" si="0" ref="J3:J12">IF(OR(F3="",K3="nl"),"",IF(L3&lt;70,"L4",IF(L3&lt;80,"L3",IF(L3&lt;90,"L2",IF(L3&lt;100,"L1",IF(L3&gt;130,"H3",IF(L3&gt;120,"H2",IF(L3&gt;110,"H1",""))))))))</f>
        <v>#DIV/0!</v>
      </c>
      <c r="K3" s="51">
        <f>IF(F3="","",INDEX(SCHRS!$A$1:J$20,MATCH(F3,SCHRS!$B$1:$B$20,0),3))</f>
        <v>0</v>
      </c>
      <c r="L3" s="64" t="e">
        <f aca="true" t="shared" si="1" ref="L3:L12">IF(F3="","",IF(K3="nl",100,100*G3/K3))</f>
        <v>#DIV/0!</v>
      </c>
      <c r="M3" s="65">
        <f>IF(F3="","",INDEX(SCHRS!$A$1:$J$20,MATCH(F3,SCHRS!$B$1:$B$20,0),$D$1+5))</f>
        <v>1.079</v>
      </c>
      <c r="N3" s="65">
        <v>1</v>
      </c>
      <c r="O3" s="65">
        <f aca="true" t="shared" si="2" ref="O3:O12">IF(F3="","",M3*N3)</f>
        <v>1.079</v>
      </c>
      <c r="P3" s="66">
        <v>0</v>
      </c>
      <c r="Q3" s="67">
        <v>17</v>
      </c>
      <c r="R3" s="67">
        <v>26</v>
      </c>
      <c r="S3" s="68">
        <f aca="true" t="shared" si="3" ref="S3:S12">IF(R3="","",IF(TYPE(R3)=2,R3,(P3*60+Q3+(R3/60))))</f>
        <v>17.433333333333334</v>
      </c>
      <c r="T3" s="68">
        <f aca="true" t="shared" si="4" ref="T3:T12">IF(S3="","",IF(TYPE(R3)=2,S3,S3/(O3)))</f>
        <v>16.15693543404387</v>
      </c>
    </row>
    <row r="4" spans="1:20" s="51" customFormat="1" ht="15.75">
      <c r="A4" s="52">
        <v>2</v>
      </c>
      <c r="B4" s="61">
        <v>4</v>
      </c>
      <c r="C4" s="62" t="s">
        <v>232</v>
      </c>
      <c r="D4" s="62" t="s">
        <v>233</v>
      </c>
      <c r="E4" s="63">
        <v>27849</v>
      </c>
      <c r="F4" s="63" t="s">
        <v>19</v>
      </c>
      <c r="G4" s="70"/>
      <c r="J4" s="51" t="e">
        <f t="shared" si="0"/>
        <v>#DIV/0!</v>
      </c>
      <c r="K4" s="51">
        <f>IF(F4="","",INDEX(SCHRS!$A$1:J$20,MATCH(F4,SCHRS!$B$1:$B$20,0),3))</f>
        <v>0</v>
      </c>
      <c r="L4" s="64" t="e">
        <f t="shared" si="1"/>
        <v>#DIV/0!</v>
      </c>
      <c r="M4" s="65">
        <f>IF(F4="","",INDEX(SCHRS!$A$1:$J$20,MATCH(F4,SCHRS!$B$1:$B$20,0),$D$1+5))</f>
        <v>1.208</v>
      </c>
      <c r="N4" s="65">
        <v>1</v>
      </c>
      <c r="O4" s="65">
        <f t="shared" si="2"/>
        <v>1.208</v>
      </c>
      <c r="P4" s="66">
        <v>0</v>
      </c>
      <c r="Q4" s="67">
        <v>16</v>
      </c>
      <c r="R4" s="67">
        <v>49</v>
      </c>
      <c r="S4" s="68">
        <f t="shared" si="3"/>
        <v>16.816666666666666</v>
      </c>
      <c r="T4" s="68">
        <f t="shared" si="4"/>
        <v>13.921081677704194</v>
      </c>
    </row>
    <row r="5" spans="1:20" s="51" customFormat="1" ht="15.75">
      <c r="A5" s="52">
        <v>3</v>
      </c>
      <c r="B5" s="61">
        <v>7</v>
      </c>
      <c r="C5" s="62" t="s">
        <v>234</v>
      </c>
      <c r="D5" s="71" t="s">
        <v>235</v>
      </c>
      <c r="E5" s="62">
        <v>115165</v>
      </c>
      <c r="F5" s="63" t="s">
        <v>19</v>
      </c>
      <c r="G5" s="70"/>
      <c r="J5" s="51" t="e">
        <f t="shared" si="0"/>
        <v>#DIV/0!</v>
      </c>
      <c r="K5" s="51">
        <f>IF(F5="","",INDEX(SCHRS!$A$1:J$20,MATCH(F5,SCHRS!$B$1:$B$20,0),3))</f>
        <v>0</v>
      </c>
      <c r="L5" s="64" t="e">
        <f t="shared" si="1"/>
        <v>#DIV/0!</v>
      </c>
      <c r="M5" s="65">
        <f>IF(F5="","",INDEX(SCHRS!$A$1:$J$20,MATCH(F5,SCHRS!$B$1:$B$20,0),$D$1+5))</f>
        <v>1.208</v>
      </c>
      <c r="N5" s="65">
        <v>1</v>
      </c>
      <c r="O5" s="65">
        <f t="shared" si="2"/>
        <v>1.208</v>
      </c>
      <c r="P5" s="66">
        <v>0</v>
      </c>
      <c r="Q5" s="67">
        <v>19</v>
      </c>
      <c r="R5" s="67">
        <v>50</v>
      </c>
      <c r="S5" s="68">
        <f t="shared" si="3"/>
        <v>19.833333333333332</v>
      </c>
      <c r="T5" s="68">
        <f t="shared" si="4"/>
        <v>16.41832229580574</v>
      </c>
    </row>
    <row r="6" spans="1:20" s="51" customFormat="1" ht="15.75">
      <c r="A6" s="52">
        <v>4</v>
      </c>
      <c r="B6" s="61">
        <v>3</v>
      </c>
      <c r="C6" s="69" t="s">
        <v>230</v>
      </c>
      <c r="D6" s="69" t="s">
        <v>231</v>
      </c>
      <c r="E6" s="72">
        <v>102252</v>
      </c>
      <c r="F6" s="63" t="s">
        <v>19</v>
      </c>
      <c r="G6" s="70"/>
      <c r="J6" s="51" t="e">
        <f t="shared" si="0"/>
        <v>#DIV/0!</v>
      </c>
      <c r="K6" s="51">
        <f>IF(F6="","",INDEX(SCHRS!$A$1:J$20,MATCH(F6,SCHRS!$B$1:$B$20,0),3))</f>
        <v>0</v>
      </c>
      <c r="L6" s="64" t="e">
        <f t="shared" si="1"/>
        <v>#DIV/0!</v>
      </c>
      <c r="M6" s="65">
        <f>IF(F6="","",INDEX(SCHRS!$A$1:$J$20,MATCH(F6,SCHRS!$B$1:$B$20,0),$D$1+5))</f>
        <v>1.208</v>
      </c>
      <c r="N6" s="65">
        <v>1</v>
      </c>
      <c r="O6" s="65">
        <f t="shared" si="2"/>
        <v>1.208</v>
      </c>
      <c r="P6" s="66">
        <v>0</v>
      </c>
      <c r="Q6" s="67">
        <v>16</v>
      </c>
      <c r="R6" s="67">
        <v>12</v>
      </c>
      <c r="S6" s="68">
        <f t="shared" si="3"/>
        <v>16.2</v>
      </c>
      <c r="T6" s="68">
        <f t="shared" si="4"/>
        <v>13.410596026490065</v>
      </c>
    </row>
    <row r="7" spans="1:20" s="51" customFormat="1" ht="15.75">
      <c r="A7" s="52">
        <v>5</v>
      </c>
      <c r="B7" s="61">
        <v>11</v>
      </c>
      <c r="C7" s="69" t="s">
        <v>236</v>
      </c>
      <c r="D7" s="69" t="s">
        <v>237</v>
      </c>
      <c r="E7" s="72">
        <v>101</v>
      </c>
      <c r="F7" s="63" t="s">
        <v>14</v>
      </c>
      <c r="G7" s="70"/>
      <c r="J7" s="51" t="e">
        <f t="shared" si="0"/>
        <v>#DIV/0!</v>
      </c>
      <c r="K7" s="51">
        <f>IF(F7="","",INDEX(SCHRS!$A$1:J$20,MATCH(F7,SCHRS!$B$1:$B$20,0),3))</f>
        <v>0</v>
      </c>
      <c r="L7" s="64" t="e">
        <f t="shared" si="1"/>
        <v>#DIV/0!</v>
      </c>
      <c r="M7" s="65">
        <f>IF(F7="","",INDEX(SCHRS!$A$1:$J$20,MATCH(F7,SCHRS!$B$1:$B$20,0),$D$1+5))</f>
        <v>1</v>
      </c>
      <c r="N7" s="65">
        <v>1</v>
      </c>
      <c r="O7" s="65">
        <f t="shared" si="2"/>
        <v>1</v>
      </c>
      <c r="P7" s="66">
        <v>0</v>
      </c>
      <c r="Q7" s="67">
        <v>0</v>
      </c>
      <c r="R7" s="67" t="s">
        <v>247</v>
      </c>
      <c r="S7" s="68" t="str">
        <f t="shared" si="3"/>
        <v>dnf</v>
      </c>
      <c r="T7" s="68" t="str">
        <f t="shared" si="4"/>
        <v>dnf</v>
      </c>
    </row>
    <row r="8" spans="1:20" s="51" customFormat="1" ht="15.75">
      <c r="A8" s="52">
        <v>6</v>
      </c>
      <c r="B8" s="61">
        <v>1</v>
      </c>
      <c r="C8" s="69" t="s">
        <v>246</v>
      </c>
      <c r="D8" s="69"/>
      <c r="E8" s="72">
        <v>125</v>
      </c>
      <c r="F8" s="63" t="s">
        <v>229</v>
      </c>
      <c r="G8" s="70"/>
      <c r="J8" s="51" t="e">
        <f t="shared" si="0"/>
        <v>#DIV/0!</v>
      </c>
      <c r="K8" s="51">
        <f>IF(F8="","",INDEX(SCHRS!$A$1:J$20,MATCH(F8,SCHRS!$B$1:$B$20,0),3))</f>
        <v>0</v>
      </c>
      <c r="L8" s="64" t="e">
        <f t="shared" si="1"/>
        <v>#DIV/0!</v>
      </c>
      <c r="M8" s="65">
        <f>IF(F8="","",INDEX(SCHRS!$A$1:$J$20,MATCH(F8,SCHRS!$B$1:$B$20,0),$D$1+5))</f>
        <v>1.079</v>
      </c>
      <c r="N8" s="65">
        <v>1</v>
      </c>
      <c r="O8" s="65">
        <f t="shared" si="2"/>
        <v>1.079</v>
      </c>
      <c r="P8" s="66">
        <v>0</v>
      </c>
      <c r="Q8" s="67">
        <v>12</v>
      </c>
      <c r="R8" s="67">
        <v>22</v>
      </c>
      <c r="S8" s="68">
        <f t="shared" si="3"/>
        <v>12.366666666666667</v>
      </c>
      <c r="T8" s="68">
        <f t="shared" si="4"/>
        <v>11.461229533518692</v>
      </c>
    </row>
    <row r="9" spans="1:20" s="51" customFormat="1" ht="15.75">
      <c r="A9" s="52">
        <v>7</v>
      </c>
      <c r="B9" s="61">
        <v>11</v>
      </c>
      <c r="C9" s="63" t="s">
        <v>241</v>
      </c>
      <c r="D9" s="63"/>
      <c r="F9" s="63" t="s">
        <v>19</v>
      </c>
      <c r="G9" s="70"/>
      <c r="J9" s="51" t="e">
        <f t="shared" si="0"/>
        <v>#DIV/0!</v>
      </c>
      <c r="K9" s="51">
        <f>IF(F9="","",INDEX(SCHRS!$A$1:J$20,MATCH(F9,SCHRS!$B$1:$B$20,0),3))</f>
        <v>0</v>
      </c>
      <c r="L9" s="64" t="e">
        <f t="shared" si="1"/>
        <v>#DIV/0!</v>
      </c>
      <c r="M9" s="65">
        <f>IF(F9="","",INDEX(SCHRS!$A$1:$J$20,MATCH(F9,SCHRS!$B$1:$B$20,0),$D$1+5))</f>
        <v>1.208</v>
      </c>
      <c r="N9" s="65">
        <v>1</v>
      </c>
      <c r="O9" s="65">
        <f t="shared" si="2"/>
        <v>1.208</v>
      </c>
      <c r="P9" s="66">
        <v>0</v>
      </c>
      <c r="Q9" s="67">
        <v>0</v>
      </c>
      <c r="R9" s="67" t="s">
        <v>247</v>
      </c>
      <c r="S9" s="68" t="str">
        <f t="shared" si="3"/>
        <v>dnf</v>
      </c>
      <c r="T9" s="68" t="str">
        <f t="shared" si="4"/>
        <v>dnf</v>
      </c>
    </row>
    <row r="10" spans="1:20" s="51" customFormat="1" ht="15.75">
      <c r="A10" s="52">
        <v>8</v>
      </c>
      <c r="B10" s="61">
        <v>11</v>
      </c>
      <c r="C10" s="63" t="s">
        <v>242</v>
      </c>
      <c r="D10" s="63" t="s">
        <v>243</v>
      </c>
      <c r="E10" s="63">
        <v>105208</v>
      </c>
      <c r="F10" s="63" t="s">
        <v>19</v>
      </c>
      <c r="G10" s="70"/>
      <c r="J10" s="51" t="e">
        <f t="shared" si="0"/>
        <v>#DIV/0!</v>
      </c>
      <c r="K10" s="51">
        <f>IF(F10="","",INDEX(SCHRS!$A$1:J$20,MATCH(F10,SCHRS!$B$1:$B$20,0),3))</f>
        <v>0</v>
      </c>
      <c r="L10" s="64" t="e">
        <f t="shared" si="1"/>
        <v>#DIV/0!</v>
      </c>
      <c r="M10" s="65">
        <f>IF(F10="","",INDEX(SCHRS!$A$1:$J$20,MATCH(F10,SCHRS!$B$1:$B$20,0),$D$1+5))</f>
        <v>1.208</v>
      </c>
      <c r="N10" s="65">
        <v>1</v>
      </c>
      <c r="O10" s="65">
        <f t="shared" si="2"/>
        <v>1.208</v>
      </c>
      <c r="P10" s="66">
        <v>0</v>
      </c>
      <c r="Q10" s="67">
        <v>0</v>
      </c>
      <c r="R10" s="67" t="s">
        <v>247</v>
      </c>
      <c r="S10" s="68" t="str">
        <f t="shared" si="3"/>
        <v>dnf</v>
      </c>
      <c r="T10" s="68" t="str">
        <f t="shared" si="4"/>
        <v>dnf</v>
      </c>
    </row>
    <row r="11" spans="1:20" s="73" customFormat="1" ht="15.75">
      <c r="A11" s="52">
        <v>9</v>
      </c>
      <c r="B11" s="61">
        <v>5</v>
      </c>
      <c r="C11" s="69" t="s">
        <v>240</v>
      </c>
      <c r="D11" s="63"/>
      <c r="E11" s="69">
        <v>211</v>
      </c>
      <c r="F11" s="63" t="s">
        <v>223</v>
      </c>
      <c r="G11" s="70"/>
      <c r="J11" s="51" t="e">
        <f t="shared" si="0"/>
        <v>#DIV/0!</v>
      </c>
      <c r="K11" s="51">
        <f>IF(F11="","",INDEX(SCHRS!$A$1:J$20,MATCH(F11,SCHRS!$B$1:$B$20,0),3))</f>
        <v>0</v>
      </c>
      <c r="L11" s="64" t="e">
        <f t="shared" si="1"/>
        <v>#DIV/0!</v>
      </c>
      <c r="M11" s="65">
        <f>IF(F11="","",INDEX(SCHRS!$A$1:$J$20,MATCH(F11,SCHRS!$B$1:$B$20,0),$D$1+5))</f>
        <v>1.067</v>
      </c>
      <c r="N11" s="65">
        <v>1</v>
      </c>
      <c r="O11" s="65">
        <f t="shared" si="2"/>
        <v>1.067</v>
      </c>
      <c r="P11" s="66">
        <v>0</v>
      </c>
      <c r="Q11" s="67">
        <v>15</v>
      </c>
      <c r="R11" s="67">
        <v>18</v>
      </c>
      <c r="S11" s="68">
        <f t="shared" si="3"/>
        <v>15.3</v>
      </c>
      <c r="T11" s="68">
        <f t="shared" si="4"/>
        <v>14.339268978444238</v>
      </c>
    </row>
    <row r="12" spans="1:20" s="51" customFormat="1" ht="15.75">
      <c r="A12" s="52">
        <v>10</v>
      </c>
      <c r="B12" s="61">
        <v>2</v>
      </c>
      <c r="C12" s="69" t="s">
        <v>238</v>
      </c>
      <c r="D12" s="69"/>
      <c r="E12" s="72">
        <v>127</v>
      </c>
      <c r="F12" s="63" t="s">
        <v>229</v>
      </c>
      <c r="G12" s="70"/>
      <c r="J12" s="51" t="e">
        <f t="shared" si="0"/>
        <v>#DIV/0!</v>
      </c>
      <c r="K12" s="51">
        <f>IF(F12="","",INDEX(SCHRS!$A$1:J$20,MATCH(F12,SCHRS!$B$1:$B$20,0),3))</f>
        <v>0</v>
      </c>
      <c r="L12" s="64" t="e">
        <f t="shared" si="1"/>
        <v>#DIV/0!</v>
      </c>
      <c r="M12" s="65">
        <f>IF(F12="","",INDEX(SCHRS!$A$1:$J$20,MATCH(F12,SCHRS!$B$1:$B$20,0),$D$1+5))</f>
        <v>1.079</v>
      </c>
      <c r="N12" s="65">
        <v>1</v>
      </c>
      <c r="O12" s="65">
        <f t="shared" si="2"/>
        <v>1.079</v>
      </c>
      <c r="P12" s="66">
        <v>0</v>
      </c>
      <c r="Q12" s="67">
        <v>12</v>
      </c>
      <c r="R12" s="67">
        <v>49</v>
      </c>
      <c r="S12" s="68">
        <f t="shared" si="3"/>
        <v>12.816666666666666</v>
      </c>
      <c r="T12" s="68">
        <f t="shared" si="4"/>
        <v>11.878282360210072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26" bestFit="1" customWidth="1"/>
    <col min="10" max="10" width="3.8515625" style="26" bestFit="1" customWidth="1"/>
    <col min="11" max="11" width="4.00390625" style="26" bestFit="1" customWidth="1"/>
  </cols>
  <sheetData>
    <row r="1" spans="2:11" ht="12.75">
      <c r="B1" s="31" t="s">
        <v>195</v>
      </c>
      <c r="C1" s="30" t="s">
        <v>200</v>
      </c>
      <c r="D1" t="s">
        <v>85</v>
      </c>
      <c r="E1" t="s">
        <v>196</v>
      </c>
      <c r="F1" t="s">
        <v>197</v>
      </c>
      <c r="G1" t="s">
        <v>198</v>
      </c>
      <c r="H1" t="s">
        <v>199</v>
      </c>
      <c r="I1" s="32" t="s">
        <v>83</v>
      </c>
      <c r="J1" s="22" t="s">
        <v>73</v>
      </c>
      <c r="K1" s="22" t="s">
        <v>84</v>
      </c>
    </row>
    <row r="2" spans="1:11" ht="12.75">
      <c r="A2" s="18">
        <v>1</v>
      </c>
      <c r="B2" s="27">
        <v>0.4996527777777778</v>
      </c>
      <c r="C2" s="27">
        <v>0.6403125</v>
      </c>
      <c r="D2" s="27">
        <f>C2-B2</f>
        <v>0.14065972222222217</v>
      </c>
      <c r="E2" s="28">
        <f>D2</f>
        <v>0.14065972222222217</v>
      </c>
      <c r="F2">
        <f>I2/24</f>
        <v>0.125</v>
      </c>
      <c r="G2">
        <f>J2/60/24</f>
        <v>0.015277777777777777</v>
      </c>
      <c r="H2" s="28">
        <f>E2-F2-G2</f>
        <v>0.00038194444444439486</v>
      </c>
      <c r="I2" s="29">
        <f>ROUNDDOWN($D2*24,0)</f>
        <v>3</v>
      </c>
      <c r="J2" s="29">
        <f>ROUNDDOWN(($D2*24-I2)*60,0)</f>
        <v>22</v>
      </c>
      <c r="K2" s="29">
        <f>H2*60*60*24</f>
        <v>32.999999999995715</v>
      </c>
    </row>
    <row r="3" spans="1:8" ht="12.75">
      <c r="A3" s="18">
        <v>2</v>
      </c>
      <c r="E3" s="28"/>
      <c r="F3" s="28"/>
      <c r="G3" s="28"/>
      <c r="H3" s="28"/>
    </row>
    <row r="4" ht="12.75">
      <c r="A4" s="18">
        <v>3</v>
      </c>
    </row>
    <row r="5" ht="12.75">
      <c r="A5" s="18">
        <v>4</v>
      </c>
    </row>
    <row r="6" ht="12.75">
      <c r="A6" s="18">
        <v>5</v>
      </c>
    </row>
    <row r="7" ht="12.75">
      <c r="A7" s="18">
        <v>6</v>
      </c>
    </row>
    <row r="8" ht="12.75">
      <c r="A8" s="18">
        <v>7</v>
      </c>
    </row>
    <row r="9" ht="12.75">
      <c r="A9" s="18">
        <v>8</v>
      </c>
    </row>
    <row r="10" ht="12.75">
      <c r="A10" s="18">
        <v>9</v>
      </c>
    </row>
    <row r="11" ht="12.75">
      <c r="A11" s="18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1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B12"/>
    </sheetView>
  </sheetViews>
  <sheetFormatPr defaultColWidth="9.140625" defaultRowHeight="12.75"/>
  <cols>
    <col min="1" max="1" width="9.140625" style="74" bestFit="1" customWidth="1"/>
    <col min="2" max="2" width="7.28125" style="74" bestFit="1" customWidth="1"/>
    <col min="3" max="4" width="20.421875" style="75" customWidth="1"/>
    <col min="5" max="5" width="14.57421875" style="76" customWidth="1"/>
    <col min="6" max="6" width="8.8515625" style="75" bestFit="1" customWidth="1"/>
    <col min="7" max="7" width="5.140625" style="75" hidden="1" customWidth="1"/>
    <col min="8" max="9" width="4.421875" style="75" hidden="1" customWidth="1"/>
    <col min="10" max="10" width="4.140625" style="75" hidden="1" customWidth="1"/>
    <col min="11" max="11" width="5.140625" style="75" hidden="1" customWidth="1"/>
    <col min="12" max="12" width="9.7109375" style="77" hidden="1" customWidth="1"/>
    <col min="13" max="13" width="9.8515625" style="78" hidden="1" customWidth="1"/>
    <col min="14" max="14" width="8.421875" style="78" hidden="1" customWidth="1"/>
    <col min="15" max="15" width="8.421875" style="78" bestFit="1" customWidth="1"/>
    <col min="16" max="16" width="3.8515625" style="75" bestFit="1" customWidth="1"/>
    <col min="17" max="17" width="5.140625" style="75" bestFit="1" customWidth="1"/>
    <col min="18" max="18" width="5.421875" style="75" bestFit="1" customWidth="1"/>
    <col min="19" max="19" width="10.140625" style="79" bestFit="1" customWidth="1"/>
    <col min="20" max="20" width="12.140625" style="79" bestFit="1" customWidth="1"/>
    <col min="21" max="16384" width="8.7109375" style="75" customWidth="1"/>
  </cols>
  <sheetData>
    <row r="1" spans="1:20" s="51" customFormat="1" ht="15.75">
      <c r="A1" s="49" t="s">
        <v>188</v>
      </c>
      <c r="B1" s="50"/>
      <c r="P1" s="82" t="s">
        <v>189</v>
      </c>
      <c r="Q1" s="82"/>
      <c r="R1" s="82"/>
      <c r="S1" s="82"/>
      <c r="T1" s="82"/>
    </row>
    <row r="2" spans="1:20" s="51" customFormat="1" ht="15.75">
      <c r="A2" s="49" t="s">
        <v>74</v>
      </c>
      <c r="B2" s="49" t="s">
        <v>153</v>
      </c>
      <c r="C2" s="49" t="s">
        <v>75</v>
      </c>
      <c r="D2" s="49" t="s">
        <v>76</v>
      </c>
      <c r="E2" s="55" t="s">
        <v>77</v>
      </c>
      <c r="F2" s="54" t="s">
        <v>5</v>
      </c>
      <c r="G2" s="54" t="s">
        <v>78</v>
      </c>
      <c r="H2" s="53" t="s">
        <v>79</v>
      </c>
      <c r="I2" s="53" t="s">
        <v>80</v>
      </c>
      <c r="J2" s="53" t="s">
        <v>78</v>
      </c>
      <c r="K2" s="53" t="s">
        <v>73</v>
      </c>
      <c r="L2" s="56" t="s">
        <v>202</v>
      </c>
      <c r="M2" s="57" t="s">
        <v>81</v>
      </c>
      <c r="N2" s="57" t="s">
        <v>82</v>
      </c>
      <c r="O2" s="57" t="s">
        <v>81</v>
      </c>
      <c r="P2" s="58" t="s">
        <v>83</v>
      </c>
      <c r="Q2" s="59" t="s">
        <v>73</v>
      </c>
      <c r="R2" s="59" t="s">
        <v>84</v>
      </c>
      <c r="S2" s="60" t="s">
        <v>85</v>
      </c>
      <c r="T2" s="60" t="s">
        <v>86</v>
      </c>
    </row>
    <row r="3" spans="1:20" s="51" customFormat="1" ht="15.75">
      <c r="A3" s="52">
        <v>1</v>
      </c>
      <c r="B3" s="61">
        <v>5</v>
      </c>
      <c r="C3" s="63" t="s">
        <v>239</v>
      </c>
      <c r="D3" s="63"/>
      <c r="E3" s="63">
        <v>136</v>
      </c>
      <c r="F3" s="63" t="s">
        <v>229</v>
      </c>
      <c r="G3" s="70"/>
      <c r="J3" s="51" t="e">
        <f aca="true" t="shared" si="0" ref="J3:J12">IF(OR(F3="",K3="nl"),"",IF(L3&lt;70,"L4",IF(L3&lt;80,"L3",IF(L3&lt;90,"L2",IF(L3&lt;100,"L1",IF(L3&gt;130,"H3",IF(L3&gt;120,"H2",IF(L3&gt;110,"H1",""))))))))</f>
        <v>#DIV/0!</v>
      </c>
      <c r="K3" s="51">
        <f>IF(F3="","",INDEX(SCHRS!$A$1:J$20,MATCH(F3,SCHRS!$B$1:$B$20,0),3))</f>
        <v>0</v>
      </c>
      <c r="L3" s="64" t="e">
        <f aca="true" t="shared" si="1" ref="L3:L12">IF(F3="","",IF(K3="nl",100,100*G3/K3))</f>
        <v>#DIV/0!</v>
      </c>
      <c r="M3" s="65">
        <f>IF(F3="","",INDEX(SCHRS!$A$1:$J$20,MATCH(F3,SCHRS!$B$1:$B$20,0),$D$1+5))</f>
        <v>1.079</v>
      </c>
      <c r="N3" s="65">
        <v>1</v>
      </c>
      <c r="O3" s="65">
        <f aca="true" t="shared" si="2" ref="O3:O12">IF(F3="","",M3*N3)</f>
        <v>1.079</v>
      </c>
      <c r="P3" s="66">
        <v>0</v>
      </c>
      <c r="Q3" s="67">
        <v>18</v>
      </c>
      <c r="R3" s="67">
        <v>14</v>
      </c>
      <c r="S3" s="68">
        <f aca="true" t="shared" si="3" ref="S3:S12">IF(R3="","",IF(TYPE(R3)=2,R3,(P3*60+Q3+(R3/60))))</f>
        <v>18.233333333333334</v>
      </c>
      <c r="T3" s="68">
        <f aca="true" t="shared" si="4" ref="T3:T12">IF(S3="","",IF(TYPE(R3)=2,S3,S3/(O3)))</f>
        <v>16.898362681495215</v>
      </c>
    </row>
    <row r="4" spans="1:20" s="51" customFormat="1" ht="15.75">
      <c r="A4" s="52">
        <v>2</v>
      </c>
      <c r="B4" s="61">
        <v>3</v>
      </c>
      <c r="C4" s="62" t="s">
        <v>232</v>
      </c>
      <c r="D4" s="62" t="s">
        <v>233</v>
      </c>
      <c r="E4" s="63">
        <v>27849</v>
      </c>
      <c r="F4" s="63" t="s">
        <v>19</v>
      </c>
      <c r="G4" s="70"/>
      <c r="J4" s="51" t="e">
        <f t="shared" si="0"/>
        <v>#DIV/0!</v>
      </c>
      <c r="K4" s="51">
        <f>IF(F4="","",INDEX(SCHRS!$A$1:J$20,MATCH(F4,SCHRS!$B$1:$B$20,0),3))</f>
        <v>0</v>
      </c>
      <c r="L4" s="64" t="e">
        <f t="shared" si="1"/>
        <v>#DIV/0!</v>
      </c>
      <c r="M4" s="65">
        <f>IF(F4="","",INDEX(SCHRS!$A$1:$J$20,MATCH(F4,SCHRS!$B$1:$B$20,0),$D$1+5))</f>
        <v>1.208</v>
      </c>
      <c r="N4" s="65">
        <v>1</v>
      </c>
      <c r="O4" s="65">
        <f t="shared" si="2"/>
        <v>1.208</v>
      </c>
      <c r="P4" s="66">
        <v>0</v>
      </c>
      <c r="Q4" s="67">
        <v>15</v>
      </c>
      <c r="R4" s="67">
        <v>32</v>
      </c>
      <c r="S4" s="68">
        <f t="shared" si="3"/>
        <v>15.533333333333333</v>
      </c>
      <c r="T4" s="68">
        <f t="shared" si="4"/>
        <v>12.858719646799118</v>
      </c>
    </row>
    <row r="5" spans="1:20" s="51" customFormat="1" ht="15.75">
      <c r="A5" s="52">
        <v>3</v>
      </c>
      <c r="B5" s="61">
        <v>7</v>
      </c>
      <c r="C5" s="62" t="s">
        <v>234</v>
      </c>
      <c r="D5" s="71" t="s">
        <v>235</v>
      </c>
      <c r="E5" s="62">
        <v>115165</v>
      </c>
      <c r="F5" s="63" t="s">
        <v>19</v>
      </c>
      <c r="G5" s="70"/>
      <c r="J5" s="51" t="e">
        <f t="shared" si="0"/>
        <v>#DIV/0!</v>
      </c>
      <c r="K5" s="51">
        <f>IF(F5="","",INDEX(SCHRS!$A$1:J$20,MATCH(F5,SCHRS!$B$1:$B$20,0),3))</f>
        <v>0</v>
      </c>
      <c r="L5" s="64" t="e">
        <f t="shared" si="1"/>
        <v>#DIV/0!</v>
      </c>
      <c r="M5" s="65">
        <f>IF(F5="","",INDEX(SCHRS!$A$1:$J$20,MATCH(F5,SCHRS!$B$1:$B$20,0),$D$1+5))</f>
        <v>1.208</v>
      </c>
      <c r="N5" s="65">
        <v>1</v>
      </c>
      <c r="O5" s="65">
        <f t="shared" si="2"/>
        <v>1.208</v>
      </c>
      <c r="P5" s="66">
        <v>0</v>
      </c>
      <c r="Q5" s="67">
        <v>24</v>
      </c>
      <c r="R5" s="67">
        <v>9</v>
      </c>
      <c r="S5" s="68">
        <f t="shared" si="3"/>
        <v>24.15</v>
      </c>
      <c r="T5" s="68">
        <f t="shared" si="4"/>
        <v>19.991721854304636</v>
      </c>
    </row>
    <row r="6" spans="1:20" s="51" customFormat="1" ht="15.75">
      <c r="A6" s="52">
        <v>4</v>
      </c>
      <c r="B6" s="61">
        <v>4</v>
      </c>
      <c r="C6" s="69" t="s">
        <v>230</v>
      </c>
      <c r="D6" s="69" t="s">
        <v>231</v>
      </c>
      <c r="E6" s="72">
        <v>102252</v>
      </c>
      <c r="F6" s="63" t="s">
        <v>19</v>
      </c>
      <c r="G6" s="70"/>
      <c r="J6" s="51" t="e">
        <f t="shared" si="0"/>
        <v>#DIV/0!</v>
      </c>
      <c r="K6" s="51">
        <f>IF(F6="","",INDEX(SCHRS!$A$1:J$20,MATCH(F6,SCHRS!$B$1:$B$20,0),3))</f>
        <v>0</v>
      </c>
      <c r="L6" s="64" t="e">
        <f t="shared" si="1"/>
        <v>#DIV/0!</v>
      </c>
      <c r="M6" s="65">
        <f>IF(F6="","",INDEX(SCHRS!$A$1:$J$20,MATCH(F6,SCHRS!$B$1:$B$20,0),$D$1+5))</f>
        <v>1.208</v>
      </c>
      <c r="N6" s="65">
        <v>1</v>
      </c>
      <c r="O6" s="65">
        <f t="shared" si="2"/>
        <v>1.208</v>
      </c>
      <c r="P6" s="66">
        <v>0</v>
      </c>
      <c r="Q6" s="67">
        <v>19</v>
      </c>
      <c r="R6" s="67">
        <v>41</v>
      </c>
      <c r="S6" s="68">
        <f t="shared" si="3"/>
        <v>19.683333333333334</v>
      </c>
      <c r="T6" s="68">
        <f t="shared" si="4"/>
        <v>16.294150110375277</v>
      </c>
    </row>
    <row r="7" spans="1:20" s="51" customFormat="1" ht="15.75">
      <c r="A7" s="52">
        <v>5</v>
      </c>
      <c r="B7" s="61">
        <v>11</v>
      </c>
      <c r="C7" s="69" t="s">
        <v>236</v>
      </c>
      <c r="D7" s="69" t="s">
        <v>237</v>
      </c>
      <c r="E7" s="72">
        <v>101</v>
      </c>
      <c r="F7" s="63" t="s">
        <v>14</v>
      </c>
      <c r="G7" s="70"/>
      <c r="J7" s="51" t="e">
        <f t="shared" si="0"/>
        <v>#DIV/0!</v>
      </c>
      <c r="K7" s="51">
        <f>IF(F7="","",INDEX(SCHRS!$A$1:J$20,MATCH(F7,SCHRS!$B$1:$B$20,0),3))</f>
        <v>0</v>
      </c>
      <c r="L7" s="64" t="e">
        <f t="shared" si="1"/>
        <v>#DIV/0!</v>
      </c>
      <c r="M7" s="65">
        <f>IF(F7="","",INDEX(SCHRS!$A$1:$J$20,MATCH(F7,SCHRS!$B$1:$B$20,0),$D$1+5))</f>
        <v>1</v>
      </c>
      <c r="N7" s="65">
        <v>1</v>
      </c>
      <c r="O7" s="65">
        <f t="shared" si="2"/>
        <v>1</v>
      </c>
      <c r="P7" s="66">
        <v>0</v>
      </c>
      <c r="Q7" s="67">
        <v>0</v>
      </c>
      <c r="R7" s="67" t="s">
        <v>247</v>
      </c>
      <c r="S7" s="68" t="str">
        <f t="shared" si="3"/>
        <v>dnf</v>
      </c>
      <c r="T7" s="68" t="str">
        <f t="shared" si="4"/>
        <v>dnf</v>
      </c>
    </row>
    <row r="8" spans="1:20" s="51" customFormat="1" ht="15.75">
      <c r="A8" s="52">
        <v>6</v>
      </c>
      <c r="B8" s="61">
        <v>2</v>
      </c>
      <c r="C8" s="69" t="s">
        <v>246</v>
      </c>
      <c r="D8" s="69"/>
      <c r="E8" s="72">
        <v>125</v>
      </c>
      <c r="F8" s="63" t="s">
        <v>229</v>
      </c>
      <c r="G8" s="70"/>
      <c r="J8" s="51" t="e">
        <f t="shared" si="0"/>
        <v>#DIV/0!</v>
      </c>
      <c r="K8" s="51">
        <f>IF(F8="","",INDEX(SCHRS!$A$1:J$20,MATCH(F8,SCHRS!$B$1:$B$20,0),3))</f>
        <v>0</v>
      </c>
      <c r="L8" s="64" t="e">
        <f t="shared" si="1"/>
        <v>#DIV/0!</v>
      </c>
      <c r="M8" s="65">
        <f>IF(F8="","",INDEX(SCHRS!$A$1:$J$20,MATCH(F8,SCHRS!$B$1:$B$20,0),$D$1+5))</f>
        <v>1.079</v>
      </c>
      <c r="N8" s="65">
        <v>1</v>
      </c>
      <c r="O8" s="65">
        <f t="shared" si="2"/>
        <v>1.079</v>
      </c>
      <c r="P8" s="66">
        <v>0</v>
      </c>
      <c r="Q8" s="67">
        <v>13</v>
      </c>
      <c r="R8" s="67">
        <v>50</v>
      </c>
      <c r="S8" s="68">
        <f t="shared" si="3"/>
        <v>13.833333333333334</v>
      </c>
      <c r="T8" s="68">
        <f t="shared" si="4"/>
        <v>12.820512820512821</v>
      </c>
    </row>
    <row r="9" spans="1:20" s="51" customFormat="1" ht="15.75">
      <c r="A9" s="52">
        <v>7</v>
      </c>
      <c r="B9" s="61">
        <v>11</v>
      </c>
      <c r="C9" s="63" t="s">
        <v>241</v>
      </c>
      <c r="D9" s="63"/>
      <c r="F9" s="63" t="s">
        <v>19</v>
      </c>
      <c r="G9" s="70"/>
      <c r="J9" s="51" t="e">
        <f t="shared" si="0"/>
        <v>#DIV/0!</v>
      </c>
      <c r="K9" s="51">
        <f>IF(F9="","",INDEX(SCHRS!$A$1:J$20,MATCH(F9,SCHRS!$B$1:$B$20,0),3))</f>
        <v>0</v>
      </c>
      <c r="L9" s="64" t="e">
        <f t="shared" si="1"/>
        <v>#DIV/0!</v>
      </c>
      <c r="M9" s="65">
        <f>IF(F9="","",INDEX(SCHRS!$A$1:$J$20,MATCH(F9,SCHRS!$B$1:$B$20,0),$D$1+5))</f>
        <v>1.208</v>
      </c>
      <c r="N9" s="65">
        <v>1</v>
      </c>
      <c r="O9" s="65">
        <f t="shared" si="2"/>
        <v>1.208</v>
      </c>
      <c r="P9" s="66">
        <v>0</v>
      </c>
      <c r="Q9" s="67">
        <v>0</v>
      </c>
      <c r="R9" s="67" t="s">
        <v>247</v>
      </c>
      <c r="S9" s="68" t="str">
        <f t="shared" si="3"/>
        <v>dnf</v>
      </c>
      <c r="T9" s="68" t="str">
        <f t="shared" si="4"/>
        <v>dnf</v>
      </c>
    </row>
    <row r="10" spans="1:20" s="51" customFormat="1" ht="15.75">
      <c r="A10" s="52">
        <v>8</v>
      </c>
      <c r="B10" s="61">
        <v>11</v>
      </c>
      <c r="C10" s="63" t="s">
        <v>242</v>
      </c>
      <c r="D10" s="63" t="s">
        <v>243</v>
      </c>
      <c r="E10" s="63">
        <v>105208</v>
      </c>
      <c r="F10" s="63" t="s">
        <v>19</v>
      </c>
      <c r="G10" s="70"/>
      <c r="J10" s="51" t="e">
        <f t="shared" si="0"/>
        <v>#DIV/0!</v>
      </c>
      <c r="K10" s="51">
        <f>IF(F10="","",INDEX(SCHRS!$A$1:J$20,MATCH(F10,SCHRS!$B$1:$B$20,0),3))</f>
        <v>0</v>
      </c>
      <c r="L10" s="64" t="e">
        <f t="shared" si="1"/>
        <v>#DIV/0!</v>
      </c>
      <c r="M10" s="65">
        <f>IF(F10="","",INDEX(SCHRS!$A$1:$J$20,MATCH(F10,SCHRS!$B$1:$B$20,0),$D$1+5))</f>
        <v>1.208</v>
      </c>
      <c r="N10" s="65">
        <v>1</v>
      </c>
      <c r="O10" s="65">
        <f t="shared" si="2"/>
        <v>1.208</v>
      </c>
      <c r="P10" s="66">
        <v>0</v>
      </c>
      <c r="Q10" s="67">
        <v>0</v>
      </c>
      <c r="R10" s="67" t="s">
        <v>247</v>
      </c>
      <c r="S10" s="68" t="str">
        <f t="shared" si="3"/>
        <v>dnf</v>
      </c>
      <c r="T10" s="68" t="str">
        <f t="shared" si="4"/>
        <v>dnf</v>
      </c>
    </row>
    <row r="11" spans="1:20" s="51" customFormat="1" ht="15.75">
      <c r="A11" s="52">
        <v>9</v>
      </c>
      <c r="B11" s="61">
        <v>6</v>
      </c>
      <c r="C11" s="69" t="s">
        <v>240</v>
      </c>
      <c r="D11" s="63"/>
      <c r="E11" s="69">
        <v>211</v>
      </c>
      <c r="F11" s="63" t="s">
        <v>223</v>
      </c>
      <c r="G11" s="70"/>
      <c r="J11" s="51" t="e">
        <f t="shared" si="0"/>
        <v>#DIV/0!</v>
      </c>
      <c r="K11" s="51">
        <f>IF(F11="","",INDEX(SCHRS!$A$1:J$20,MATCH(F11,SCHRS!$B$1:$B$20,0),3))</f>
        <v>0</v>
      </c>
      <c r="L11" s="64" t="e">
        <f t="shared" si="1"/>
        <v>#DIV/0!</v>
      </c>
      <c r="M11" s="65">
        <f>IF(F11="","",INDEX(SCHRS!$A$1:$J$20,MATCH(F11,SCHRS!$B$1:$B$20,0),$D$1+5))</f>
        <v>1.067</v>
      </c>
      <c r="N11" s="65">
        <v>1</v>
      </c>
      <c r="O11" s="65">
        <f t="shared" si="2"/>
        <v>1.067</v>
      </c>
      <c r="P11" s="66">
        <v>0</v>
      </c>
      <c r="Q11" s="67">
        <v>18</v>
      </c>
      <c r="R11" s="67">
        <v>31</v>
      </c>
      <c r="S11" s="68">
        <f t="shared" si="3"/>
        <v>18.516666666666666</v>
      </c>
      <c r="T11" s="68">
        <f t="shared" si="4"/>
        <v>17.353951890034363</v>
      </c>
    </row>
    <row r="12" spans="1:20" s="51" customFormat="1" ht="15.75">
      <c r="A12" s="52">
        <v>10</v>
      </c>
      <c r="B12" s="61">
        <v>1</v>
      </c>
      <c r="C12" s="69" t="s">
        <v>238</v>
      </c>
      <c r="D12" s="69"/>
      <c r="E12" s="72">
        <v>127</v>
      </c>
      <c r="F12" s="63" t="s">
        <v>229</v>
      </c>
      <c r="G12" s="70"/>
      <c r="J12" s="51" t="e">
        <f t="shared" si="0"/>
        <v>#DIV/0!</v>
      </c>
      <c r="K12" s="51">
        <f>IF(F12="","",INDEX(SCHRS!$A$1:J$20,MATCH(F12,SCHRS!$B$1:$B$20,0),3))</f>
        <v>0</v>
      </c>
      <c r="L12" s="64" t="e">
        <f t="shared" si="1"/>
        <v>#DIV/0!</v>
      </c>
      <c r="M12" s="65">
        <f>IF(F12="","",INDEX(SCHRS!$A$1:$J$20,MATCH(F12,SCHRS!$B$1:$B$20,0),$D$1+5))</f>
        <v>1.079</v>
      </c>
      <c r="N12" s="65">
        <v>1</v>
      </c>
      <c r="O12" s="65">
        <f t="shared" si="2"/>
        <v>1.079</v>
      </c>
      <c r="P12" s="66">
        <v>0</v>
      </c>
      <c r="Q12" s="67">
        <v>13</v>
      </c>
      <c r="R12" s="67">
        <v>28</v>
      </c>
      <c r="S12" s="68">
        <f t="shared" si="3"/>
        <v>13.466666666666667</v>
      </c>
      <c r="T12" s="68">
        <f t="shared" si="4"/>
        <v>12.48069199876429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1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B12"/>
    </sheetView>
  </sheetViews>
  <sheetFormatPr defaultColWidth="9.140625" defaultRowHeight="12.75"/>
  <cols>
    <col min="1" max="1" width="9.140625" style="74" bestFit="1" customWidth="1"/>
    <col min="2" max="2" width="7.28125" style="74" bestFit="1" customWidth="1"/>
    <col min="3" max="4" width="20.421875" style="75" customWidth="1"/>
    <col min="5" max="5" width="14.57421875" style="76" customWidth="1"/>
    <col min="6" max="6" width="8.8515625" style="75" bestFit="1" customWidth="1"/>
    <col min="7" max="7" width="5.140625" style="75" hidden="1" customWidth="1"/>
    <col min="8" max="9" width="4.421875" style="75" hidden="1" customWidth="1"/>
    <col min="10" max="10" width="4.140625" style="75" hidden="1" customWidth="1"/>
    <col min="11" max="11" width="5.140625" style="75" hidden="1" customWidth="1"/>
    <col min="12" max="12" width="9.7109375" style="77" hidden="1" customWidth="1"/>
    <col min="13" max="13" width="9.8515625" style="78" hidden="1" customWidth="1"/>
    <col min="14" max="14" width="8.421875" style="78" hidden="1" customWidth="1"/>
    <col min="15" max="15" width="8.421875" style="78" bestFit="1" customWidth="1"/>
    <col min="16" max="16" width="3.8515625" style="75" bestFit="1" customWidth="1"/>
    <col min="17" max="17" width="5.140625" style="75" bestFit="1" customWidth="1"/>
    <col min="18" max="18" width="5.421875" style="75" bestFit="1" customWidth="1"/>
    <col min="19" max="19" width="10.140625" style="79" bestFit="1" customWidth="1"/>
    <col min="20" max="20" width="12.140625" style="79" bestFit="1" customWidth="1"/>
    <col min="21" max="16384" width="8.7109375" style="75" customWidth="1"/>
  </cols>
  <sheetData>
    <row r="1" spans="1:20" s="51" customFormat="1" ht="15.75">
      <c r="A1" s="49" t="s">
        <v>188</v>
      </c>
      <c r="B1" s="50"/>
      <c r="P1" s="82" t="s">
        <v>189</v>
      </c>
      <c r="Q1" s="82"/>
      <c r="R1" s="82"/>
      <c r="S1" s="82"/>
      <c r="T1" s="82"/>
    </row>
    <row r="2" spans="1:20" s="51" customFormat="1" ht="15.75">
      <c r="A2" s="49" t="s">
        <v>74</v>
      </c>
      <c r="B2" s="49" t="s">
        <v>153</v>
      </c>
      <c r="C2" s="49" t="s">
        <v>75</v>
      </c>
      <c r="D2" s="49" t="s">
        <v>76</v>
      </c>
      <c r="E2" s="55" t="s">
        <v>77</v>
      </c>
      <c r="F2" s="54" t="s">
        <v>5</v>
      </c>
      <c r="G2" s="54" t="s">
        <v>78</v>
      </c>
      <c r="H2" s="53" t="s">
        <v>79</v>
      </c>
      <c r="I2" s="53" t="s">
        <v>80</v>
      </c>
      <c r="J2" s="53" t="s">
        <v>78</v>
      </c>
      <c r="K2" s="53" t="s">
        <v>73</v>
      </c>
      <c r="L2" s="56" t="s">
        <v>202</v>
      </c>
      <c r="M2" s="57" t="s">
        <v>81</v>
      </c>
      <c r="N2" s="57" t="s">
        <v>82</v>
      </c>
      <c r="O2" s="57" t="s">
        <v>81</v>
      </c>
      <c r="P2" s="58" t="s">
        <v>83</v>
      </c>
      <c r="Q2" s="59" t="s">
        <v>73</v>
      </c>
      <c r="R2" s="59" t="s">
        <v>84</v>
      </c>
      <c r="S2" s="60" t="s">
        <v>85</v>
      </c>
      <c r="T2" s="60" t="s">
        <v>86</v>
      </c>
    </row>
    <row r="3" spans="1:20" s="51" customFormat="1" ht="15.75">
      <c r="A3" s="52">
        <v>1</v>
      </c>
      <c r="B3" s="61">
        <v>2</v>
      </c>
      <c r="C3" s="63" t="s">
        <v>239</v>
      </c>
      <c r="D3" s="63"/>
      <c r="E3" s="63">
        <v>136</v>
      </c>
      <c r="F3" s="63" t="s">
        <v>229</v>
      </c>
      <c r="G3" s="70"/>
      <c r="J3" s="51" t="e">
        <f aca="true" t="shared" si="0" ref="J3:J12">IF(OR(F3="",K3="nl"),"",IF(L3&lt;70,"L4",IF(L3&lt;80,"L3",IF(L3&lt;90,"L2",IF(L3&lt;100,"L1",IF(L3&gt;130,"H3",IF(L3&gt;120,"H2",IF(L3&gt;110,"H1",""))))))))</f>
        <v>#DIV/0!</v>
      </c>
      <c r="K3" s="51">
        <f>IF(F3="","",INDEX(SCHRS!$A$1:J$20,MATCH(F3,SCHRS!$B$1:$B$20,0),3))</f>
        <v>0</v>
      </c>
      <c r="L3" s="64" t="e">
        <f aca="true" t="shared" si="1" ref="L3:L12">IF(F3="","",IF(K3="nl",100,100*G3/K3))</f>
        <v>#DIV/0!</v>
      </c>
      <c r="M3" s="65">
        <f>IF(F3="","",INDEX(SCHRS!$A$1:$J$20,MATCH(F3,SCHRS!$B$1:$B$20,0),$D$1+5))</f>
        <v>1.079</v>
      </c>
      <c r="N3" s="65">
        <v>1</v>
      </c>
      <c r="O3" s="65">
        <f aca="true" t="shared" si="2" ref="O3:O12">IF(F3="","",M3*N3)</f>
        <v>1.079</v>
      </c>
      <c r="P3" s="66">
        <v>0</v>
      </c>
      <c r="Q3" s="67">
        <v>23</v>
      </c>
      <c r="R3" s="67">
        <v>14</v>
      </c>
      <c r="S3" s="68">
        <f aca="true" t="shared" si="3" ref="S3:S12">IF(R3="","",IF(TYPE(R3)=2,R3,(P3*60+Q3+(R3/60))))</f>
        <v>23.233333333333334</v>
      </c>
      <c r="T3" s="68">
        <f aca="true" t="shared" si="4" ref="T3:T12">IF(S3="","",IF(TYPE(R3)=2,S3,S3/(O3)))</f>
        <v>21.532282978066114</v>
      </c>
    </row>
    <row r="4" spans="1:20" s="51" customFormat="1" ht="15.75">
      <c r="A4" s="52">
        <v>2</v>
      </c>
      <c r="B4" s="61">
        <v>4</v>
      </c>
      <c r="C4" s="62" t="s">
        <v>232</v>
      </c>
      <c r="D4" s="62" t="s">
        <v>233</v>
      </c>
      <c r="E4" s="63">
        <v>27849</v>
      </c>
      <c r="F4" s="63" t="s">
        <v>19</v>
      </c>
      <c r="G4" s="70"/>
      <c r="J4" s="51" t="e">
        <f t="shared" si="0"/>
        <v>#DIV/0!</v>
      </c>
      <c r="K4" s="51">
        <f>IF(F4="","",INDEX(SCHRS!$A$1:J$20,MATCH(F4,SCHRS!$B$1:$B$20,0),3))</f>
        <v>0</v>
      </c>
      <c r="L4" s="64" t="e">
        <f t="shared" si="1"/>
        <v>#DIV/0!</v>
      </c>
      <c r="M4" s="65">
        <f>IF(F4="","",INDEX(SCHRS!$A$1:$J$20,MATCH(F4,SCHRS!$B$1:$B$20,0),$D$1+5))</f>
        <v>1.208</v>
      </c>
      <c r="N4" s="65">
        <v>1</v>
      </c>
      <c r="O4" s="65">
        <f t="shared" si="2"/>
        <v>1.208</v>
      </c>
      <c r="P4" s="66">
        <v>0</v>
      </c>
      <c r="Q4" s="67">
        <v>31</v>
      </c>
      <c r="R4" s="67">
        <v>34</v>
      </c>
      <c r="S4" s="68">
        <f t="shared" si="3"/>
        <v>31.566666666666666</v>
      </c>
      <c r="T4" s="68">
        <f t="shared" si="4"/>
        <v>26.131346578366447</v>
      </c>
    </row>
    <row r="5" spans="1:20" s="51" customFormat="1" ht="15.75">
      <c r="A5" s="52">
        <v>3</v>
      </c>
      <c r="B5" s="61">
        <v>7</v>
      </c>
      <c r="C5" s="62" t="s">
        <v>234</v>
      </c>
      <c r="D5" s="71" t="s">
        <v>235</v>
      </c>
      <c r="E5" s="62">
        <v>115165</v>
      </c>
      <c r="F5" s="63" t="s">
        <v>19</v>
      </c>
      <c r="G5" s="70"/>
      <c r="J5" s="51" t="e">
        <f t="shared" si="0"/>
        <v>#DIV/0!</v>
      </c>
      <c r="K5" s="51">
        <f>IF(F5="","",INDEX(SCHRS!$A$1:J$20,MATCH(F5,SCHRS!$B$1:$B$20,0),3))</f>
        <v>0</v>
      </c>
      <c r="L5" s="64" t="e">
        <f t="shared" si="1"/>
        <v>#DIV/0!</v>
      </c>
      <c r="M5" s="65">
        <f>IF(F5="","",INDEX(SCHRS!$A$1:$J$20,MATCH(F5,SCHRS!$B$1:$B$20,0),$D$1+5))</f>
        <v>1.208</v>
      </c>
      <c r="N5" s="65">
        <v>1</v>
      </c>
      <c r="O5" s="65">
        <f t="shared" si="2"/>
        <v>1.208</v>
      </c>
      <c r="P5" s="66">
        <v>0</v>
      </c>
      <c r="Q5" s="67">
        <v>48</v>
      </c>
      <c r="R5" s="67">
        <v>10</v>
      </c>
      <c r="S5" s="68">
        <f t="shared" si="3"/>
        <v>48.166666666666664</v>
      </c>
      <c r="T5" s="68">
        <f t="shared" si="4"/>
        <v>39.87306843267108</v>
      </c>
    </row>
    <row r="6" spans="1:20" s="51" customFormat="1" ht="15.75">
      <c r="A6" s="52">
        <v>4</v>
      </c>
      <c r="B6" s="61">
        <v>6</v>
      </c>
      <c r="C6" s="69" t="s">
        <v>230</v>
      </c>
      <c r="D6" s="69" t="s">
        <v>231</v>
      </c>
      <c r="E6" s="72">
        <v>102252</v>
      </c>
      <c r="F6" s="63" t="s">
        <v>19</v>
      </c>
      <c r="G6" s="70"/>
      <c r="J6" s="51" t="e">
        <f t="shared" si="0"/>
        <v>#DIV/0!</v>
      </c>
      <c r="K6" s="51">
        <f>IF(F6="","",INDEX(SCHRS!$A$1:J$20,MATCH(F6,SCHRS!$B$1:$B$20,0),3))</f>
        <v>0</v>
      </c>
      <c r="L6" s="64" t="e">
        <f t="shared" si="1"/>
        <v>#DIV/0!</v>
      </c>
      <c r="M6" s="65">
        <f>IF(F6="","",INDEX(SCHRS!$A$1:$J$20,MATCH(F6,SCHRS!$B$1:$B$20,0),$D$1+5))</f>
        <v>1.208</v>
      </c>
      <c r="N6" s="65">
        <v>1</v>
      </c>
      <c r="O6" s="65">
        <f t="shared" si="2"/>
        <v>1.208</v>
      </c>
      <c r="P6" s="66">
        <v>0</v>
      </c>
      <c r="Q6" s="67">
        <v>46</v>
      </c>
      <c r="R6" s="67">
        <v>29</v>
      </c>
      <c r="S6" s="68">
        <f t="shared" si="3"/>
        <v>46.483333333333334</v>
      </c>
      <c r="T6" s="68">
        <f t="shared" si="4"/>
        <v>38.47958057395144</v>
      </c>
    </row>
    <row r="7" spans="1:20" s="51" customFormat="1" ht="15.75">
      <c r="A7" s="52">
        <v>5</v>
      </c>
      <c r="B7" s="61">
        <v>11</v>
      </c>
      <c r="C7" s="69" t="s">
        <v>236</v>
      </c>
      <c r="D7" s="69" t="s">
        <v>237</v>
      </c>
      <c r="E7" s="72">
        <v>101</v>
      </c>
      <c r="F7" s="63" t="s">
        <v>14</v>
      </c>
      <c r="G7" s="70"/>
      <c r="J7" s="51" t="e">
        <f t="shared" si="0"/>
        <v>#DIV/0!</v>
      </c>
      <c r="K7" s="51">
        <f>IF(F7="","",INDEX(SCHRS!$A$1:J$20,MATCH(F7,SCHRS!$B$1:$B$20,0),3))</f>
        <v>0</v>
      </c>
      <c r="L7" s="64" t="e">
        <f t="shared" si="1"/>
        <v>#DIV/0!</v>
      </c>
      <c r="M7" s="65">
        <f>IF(F7="","",INDEX(SCHRS!$A$1:$J$20,MATCH(F7,SCHRS!$B$1:$B$20,0),$D$1+5))</f>
        <v>1</v>
      </c>
      <c r="N7" s="65">
        <v>1</v>
      </c>
      <c r="O7" s="65">
        <f t="shared" si="2"/>
        <v>1</v>
      </c>
      <c r="P7" s="66">
        <v>0</v>
      </c>
      <c r="Q7" s="67">
        <v>0</v>
      </c>
      <c r="R7" s="67" t="s">
        <v>247</v>
      </c>
      <c r="S7" s="68" t="str">
        <f t="shared" si="3"/>
        <v>dnf</v>
      </c>
      <c r="T7" s="68" t="str">
        <f t="shared" si="4"/>
        <v>dnf</v>
      </c>
    </row>
    <row r="8" spans="1:20" s="51" customFormat="1" ht="15.75">
      <c r="A8" s="52">
        <v>6</v>
      </c>
      <c r="B8" s="61">
        <v>3</v>
      </c>
      <c r="C8" s="69" t="s">
        <v>246</v>
      </c>
      <c r="D8" s="69"/>
      <c r="E8" s="72">
        <v>125</v>
      </c>
      <c r="F8" s="63" t="s">
        <v>229</v>
      </c>
      <c r="G8" s="70"/>
      <c r="J8" s="51" t="e">
        <f t="shared" si="0"/>
        <v>#DIV/0!</v>
      </c>
      <c r="K8" s="51">
        <f>IF(F8="","",INDEX(SCHRS!$A$1:J$20,MATCH(F8,SCHRS!$B$1:$B$20,0),3))</f>
        <v>0</v>
      </c>
      <c r="L8" s="64" t="e">
        <f t="shared" si="1"/>
        <v>#DIV/0!</v>
      </c>
      <c r="M8" s="65">
        <f>IF(F8="","",INDEX(SCHRS!$A$1:$J$20,MATCH(F8,SCHRS!$B$1:$B$20,0),$D$1+5))</f>
        <v>1.079</v>
      </c>
      <c r="N8" s="65">
        <v>1</v>
      </c>
      <c r="O8" s="65">
        <f t="shared" si="2"/>
        <v>1.079</v>
      </c>
      <c r="P8" s="66">
        <v>0</v>
      </c>
      <c r="Q8" s="67">
        <v>24</v>
      </c>
      <c r="R8" s="67">
        <v>17</v>
      </c>
      <c r="S8" s="68">
        <f t="shared" si="3"/>
        <v>24.283333333333335</v>
      </c>
      <c r="T8" s="68">
        <f t="shared" si="4"/>
        <v>22.505406240346</v>
      </c>
    </row>
    <row r="9" spans="1:20" s="51" customFormat="1" ht="15.75">
      <c r="A9" s="52">
        <v>7</v>
      </c>
      <c r="B9" s="61">
        <v>11</v>
      </c>
      <c r="C9" s="63" t="s">
        <v>241</v>
      </c>
      <c r="D9" s="63"/>
      <c r="F9" s="63" t="s">
        <v>19</v>
      </c>
      <c r="G9" s="70"/>
      <c r="J9" s="51" t="e">
        <f t="shared" si="0"/>
        <v>#DIV/0!</v>
      </c>
      <c r="K9" s="51">
        <f>IF(F9="","",INDEX(SCHRS!$A$1:J$20,MATCH(F9,SCHRS!$B$1:$B$20,0),3))</f>
        <v>0</v>
      </c>
      <c r="L9" s="64" t="e">
        <f t="shared" si="1"/>
        <v>#DIV/0!</v>
      </c>
      <c r="M9" s="65">
        <f>IF(F9="","",INDEX(SCHRS!$A$1:$J$20,MATCH(F9,SCHRS!$B$1:$B$20,0),$D$1+5))</f>
        <v>1.208</v>
      </c>
      <c r="N9" s="65">
        <v>1</v>
      </c>
      <c r="O9" s="65">
        <f t="shared" si="2"/>
        <v>1.208</v>
      </c>
      <c r="P9" s="66">
        <v>0</v>
      </c>
      <c r="Q9" s="67">
        <v>0</v>
      </c>
      <c r="R9" s="67" t="s">
        <v>247</v>
      </c>
      <c r="S9" s="68" t="str">
        <f t="shared" si="3"/>
        <v>dnf</v>
      </c>
      <c r="T9" s="68" t="str">
        <f t="shared" si="4"/>
        <v>dnf</v>
      </c>
    </row>
    <row r="10" spans="1:20" s="51" customFormat="1" ht="15.75">
      <c r="A10" s="52">
        <v>8</v>
      </c>
      <c r="B10" s="61">
        <v>11</v>
      </c>
      <c r="C10" s="63" t="s">
        <v>242</v>
      </c>
      <c r="D10" s="63" t="s">
        <v>243</v>
      </c>
      <c r="E10" s="63">
        <v>105208</v>
      </c>
      <c r="F10" s="63" t="s">
        <v>19</v>
      </c>
      <c r="G10" s="70"/>
      <c r="J10" s="51" t="e">
        <f t="shared" si="0"/>
        <v>#DIV/0!</v>
      </c>
      <c r="K10" s="51">
        <f>IF(F10="","",INDEX(SCHRS!$A$1:J$20,MATCH(F10,SCHRS!$B$1:$B$20,0),3))</f>
        <v>0</v>
      </c>
      <c r="L10" s="64" t="e">
        <f t="shared" si="1"/>
        <v>#DIV/0!</v>
      </c>
      <c r="M10" s="65">
        <f>IF(F10="","",INDEX(SCHRS!$A$1:$J$20,MATCH(F10,SCHRS!$B$1:$B$20,0),$D$1+5))</f>
        <v>1.208</v>
      </c>
      <c r="N10" s="65">
        <v>1</v>
      </c>
      <c r="O10" s="65">
        <f t="shared" si="2"/>
        <v>1.208</v>
      </c>
      <c r="P10" s="66">
        <v>0</v>
      </c>
      <c r="Q10" s="67">
        <v>0</v>
      </c>
      <c r="R10" s="67" t="s">
        <v>247</v>
      </c>
      <c r="S10" s="68" t="str">
        <f t="shared" si="3"/>
        <v>dnf</v>
      </c>
      <c r="T10" s="68" t="str">
        <f t="shared" si="4"/>
        <v>dnf</v>
      </c>
    </row>
    <row r="11" spans="1:20" s="51" customFormat="1" ht="15.75">
      <c r="A11" s="52">
        <v>9</v>
      </c>
      <c r="B11" s="61">
        <v>5</v>
      </c>
      <c r="C11" s="69" t="s">
        <v>240</v>
      </c>
      <c r="D11" s="63"/>
      <c r="E11" s="69">
        <v>211</v>
      </c>
      <c r="F11" s="63" t="s">
        <v>223</v>
      </c>
      <c r="G11" s="70"/>
      <c r="J11" s="51" t="e">
        <f t="shared" si="0"/>
        <v>#DIV/0!</v>
      </c>
      <c r="K11" s="51">
        <f>IF(F11="","",INDEX(SCHRS!$A$1:J$20,MATCH(F11,SCHRS!$B$1:$B$20,0),3))</f>
        <v>0</v>
      </c>
      <c r="L11" s="64" t="e">
        <f t="shared" si="1"/>
        <v>#DIV/0!</v>
      </c>
      <c r="M11" s="65">
        <f>IF(F11="","",INDEX(SCHRS!$A$1:$J$20,MATCH(F11,SCHRS!$B$1:$B$20,0),$D$1+5))</f>
        <v>1.067</v>
      </c>
      <c r="N11" s="65">
        <v>1</v>
      </c>
      <c r="O11" s="65">
        <f t="shared" si="2"/>
        <v>1.067</v>
      </c>
      <c r="P11" s="66">
        <v>0</v>
      </c>
      <c r="Q11" s="67">
        <v>36</v>
      </c>
      <c r="R11" s="67">
        <v>15</v>
      </c>
      <c r="S11" s="68">
        <f t="shared" si="3"/>
        <v>36.25</v>
      </c>
      <c r="T11" s="68">
        <f t="shared" si="4"/>
        <v>33.97375820056232</v>
      </c>
    </row>
    <row r="12" spans="1:20" s="51" customFormat="1" ht="15.75">
      <c r="A12" s="52">
        <v>10</v>
      </c>
      <c r="B12" s="61">
        <v>1</v>
      </c>
      <c r="C12" s="69" t="s">
        <v>238</v>
      </c>
      <c r="D12" s="69"/>
      <c r="E12" s="72">
        <v>127</v>
      </c>
      <c r="F12" s="63" t="s">
        <v>229</v>
      </c>
      <c r="G12" s="70"/>
      <c r="J12" s="51" t="e">
        <f t="shared" si="0"/>
        <v>#DIV/0!</v>
      </c>
      <c r="K12" s="51">
        <f>IF(F12="","",INDEX(SCHRS!$A$1:J$20,MATCH(F12,SCHRS!$B$1:$B$20,0),3))</f>
        <v>0</v>
      </c>
      <c r="L12" s="64" t="e">
        <f t="shared" si="1"/>
        <v>#DIV/0!</v>
      </c>
      <c r="M12" s="65">
        <f>IF(F12="","",INDEX(SCHRS!$A$1:$J$20,MATCH(F12,SCHRS!$B$1:$B$20,0),$D$1+5))</f>
        <v>1.079</v>
      </c>
      <c r="N12" s="65">
        <v>1</v>
      </c>
      <c r="O12" s="65">
        <f t="shared" si="2"/>
        <v>1.079</v>
      </c>
      <c r="P12" s="66">
        <v>0</v>
      </c>
      <c r="Q12" s="67">
        <v>21</v>
      </c>
      <c r="R12" s="67">
        <v>21</v>
      </c>
      <c r="S12" s="68">
        <f t="shared" si="3"/>
        <v>21.35</v>
      </c>
      <c r="T12" s="68">
        <f t="shared" si="4"/>
        <v>19.78683966635774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F12"/>
    </sheetView>
  </sheetViews>
  <sheetFormatPr defaultColWidth="9.140625" defaultRowHeight="12.75"/>
  <cols>
    <col min="1" max="1" width="9.140625" style="74" bestFit="1" customWidth="1"/>
    <col min="2" max="2" width="7.28125" style="74" bestFit="1" customWidth="1"/>
    <col min="3" max="4" width="20.421875" style="75" customWidth="1"/>
    <col min="5" max="5" width="14.57421875" style="76" customWidth="1"/>
    <col min="6" max="6" width="8.8515625" style="75" bestFit="1" customWidth="1"/>
    <col min="7" max="7" width="5.140625" style="75" hidden="1" customWidth="1"/>
    <col min="8" max="9" width="4.421875" style="75" hidden="1" customWidth="1"/>
    <col min="10" max="10" width="4.140625" style="75" hidden="1" customWidth="1"/>
    <col min="11" max="11" width="5.140625" style="75" hidden="1" customWidth="1"/>
    <col min="12" max="12" width="9.7109375" style="77" hidden="1" customWidth="1"/>
    <col min="13" max="13" width="9.8515625" style="78" hidden="1" customWidth="1"/>
    <col min="14" max="14" width="8.421875" style="78" hidden="1" customWidth="1"/>
    <col min="15" max="15" width="8.421875" style="78" bestFit="1" customWidth="1"/>
    <col min="16" max="16" width="3.8515625" style="75" bestFit="1" customWidth="1"/>
    <col min="17" max="17" width="5.140625" style="75" bestFit="1" customWidth="1"/>
    <col min="18" max="18" width="5.421875" style="75" bestFit="1" customWidth="1"/>
    <col min="19" max="19" width="10.140625" style="79" bestFit="1" customWidth="1"/>
    <col min="20" max="20" width="12.140625" style="79" bestFit="1" customWidth="1"/>
    <col min="21" max="16384" width="8.7109375" style="75" customWidth="1"/>
  </cols>
  <sheetData>
    <row r="1" spans="1:20" s="51" customFormat="1" ht="15.75">
      <c r="A1" s="49" t="s">
        <v>188</v>
      </c>
      <c r="B1" s="50"/>
      <c r="P1" s="82" t="s">
        <v>189</v>
      </c>
      <c r="Q1" s="82"/>
      <c r="R1" s="82"/>
      <c r="S1" s="82"/>
      <c r="T1" s="82"/>
    </row>
    <row r="2" spans="1:20" s="51" customFormat="1" ht="15.75">
      <c r="A2" s="49" t="s">
        <v>74</v>
      </c>
      <c r="B2" s="49" t="s">
        <v>153</v>
      </c>
      <c r="C2" s="49" t="s">
        <v>75</v>
      </c>
      <c r="D2" s="49" t="s">
        <v>76</v>
      </c>
      <c r="E2" s="55" t="s">
        <v>77</v>
      </c>
      <c r="F2" s="54" t="s">
        <v>5</v>
      </c>
      <c r="G2" s="54" t="s">
        <v>78</v>
      </c>
      <c r="H2" s="53" t="s">
        <v>79</v>
      </c>
      <c r="I2" s="53" t="s">
        <v>80</v>
      </c>
      <c r="J2" s="53" t="s">
        <v>78</v>
      </c>
      <c r="K2" s="53" t="s">
        <v>73</v>
      </c>
      <c r="L2" s="56" t="s">
        <v>202</v>
      </c>
      <c r="M2" s="57" t="s">
        <v>81</v>
      </c>
      <c r="N2" s="57" t="s">
        <v>82</v>
      </c>
      <c r="O2" s="57" t="s">
        <v>81</v>
      </c>
      <c r="P2" s="58" t="s">
        <v>83</v>
      </c>
      <c r="Q2" s="59" t="s">
        <v>73</v>
      </c>
      <c r="R2" s="59" t="s">
        <v>84</v>
      </c>
      <c r="S2" s="60" t="s">
        <v>85</v>
      </c>
      <c r="T2" s="60" t="s">
        <v>86</v>
      </c>
    </row>
    <row r="3" spans="1:20" s="51" customFormat="1" ht="15.75">
      <c r="A3" s="52">
        <v>1</v>
      </c>
      <c r="B3" s="61">
        <v>6</v>
      </c>
      <c r="C3" s="69" t="s">
        <v>239</v>
      </c>
      <c r="D3" s="69"/>
      <c r="E3" s="72">
        <v>136</v>
      </c>
      <c r="F3" s="63" t="s">
        <v>229</v>
      </c>
      <c r="G3" s="70"/>
      <c r="J3" s="51" t="e">
        <f aca="true" t="shared" si="0" ref="J3:J12">IF(OR(F3="",K3="nl"),"",IF(L3&lt;70,"L4",IF(L3&lt;80,"L3",IF(L3&lt;90,"L2",IF(L3&lt;100,"L1",IF(L3&gt;130,"H3",IF(L3&gt;120,"H2",IF(L3&gt;110,"H1",""))))))))</f>
        <v>#DIV/0!</v>
      </c>
      <c r="K3" s="51">
        <f>IF(F3="","",INDEX(SCHRS!$A$1:J$20,MATCH(F3,SCHRS!$B$1:$B$20,0),3))</f>
        <v>0</v>
      </c>
      <c r="L3" s="64" t="e">
        <f aca="true" t="shared" si="1" ref="L3:L12">IF(F3="","",IF(K3="nl",100,100*G3/K3))</f>
        <v>#DIV/0!</v>
      </c>
      <c r="M3" s="65">
        <f>IF(F3="","",INDEX(SCHRS!$A$1:$J$20,MATCH(F3,SCHRS!$B$1:$B$20,0),$D$1+5))</f>
        <v>1.079</v>
      </c>
      <c r="N3" s="65">
        <v>1</v>
      </c>
      <c r="O3" s="65">
        <f aca="true" t="shared" si="2" ref="O3:O12">IF(F3="","",M3*N3)</f>
        <v>1.079</v>
      </c>
      <c r="P3" s="66">
        <v>16</v>
      </c>
      <c r="Q3" s="67">
        <v>42</v>
      </c>
      <c r="R3" s="67">
        <v>99</v>
      </c>
      <c r="S3" s="68">
        <f aca="true" t="shared" si="3" ref="S3:S12">IF(R3="","",IF(TYPE(R3)=2,R3,(P3*60+Q3+(R3/60))))</f>
        <v>1003.65</v>
      </c>
      <c r="T3" s="68">
        <f aca="true" t="shared" si="4" ref="T3:T12">IF(S3="","",IF(TYPE(R3)=2,S3,S3/(O3)))</f>
        <v>930.1668211306766</v>
      </c>
    </row>
    <row r="4" spans="1:20" s="51" customFormat="1" ht="15.75">
      <c r="A4" s="52">
        <v>2</v>
      </c>
      <c r="B4" s="61">
        <v>4</v>
      </c>
      <c r="C4" s="63" t="s">
        <v>232</v>
      </c>
      <c r="D4" s="63" t="s">
        <v>233</v>
      </c>
      <c r="E4" s="63">
        <v>27849</v>
      </c>
      <c r="F4" s="63" t="s">
        <v>19</v>
      </c>
      <c r="G4" s="70"/>
      <c r="J4" s="51" t="e">
        <f t="shared" si="0"/>
        <v>#DIV/0!</v>
      </c>
      <c r="K4" s="51">
        <f>IF(F4="","",INDEX(SCHRS!$A$1:J$20,MATCH(F4,SCHRS!$B$1:$B$20,0),3))</f>
        <v>0</v>
      </c>
      <c r="L4" s="64" t="e">
        <f t="shared" si="1"/>
        <v>#DIV/0!</v>
      </c>
      <c r="M4" s="65">
        <f>IF(F4="","",INDEX(SCHRS!$A$1:$J$20,MATCH(F4,SCHRS!$B$1:$B$20,0),$D$1+5))</f>
        <v>1.208</v>
      </c>
      <c r="N4" s="65">
        <v>1</v>
      </c>
      <c r="O4" s="65">
        <f t="shared" si="2"/>
        <v>1.208</v>
      </c>
      <c r="P4" s="66">
        <v>15</v>
      </c>
      <c r="Q4" s="67">
        <v>39</v>
      </c>
      <c r="R4" s="67">
        <v>99</v>
      </c>
      <c r="S4" s="68">
        <f t="shared" si="3"/>
        <v>940.65</v>
      </c>
      <c r="T4" s="68">
        <f t="shared" si="4"/>
        <v>778.6837748344371</v>
      </c>
    </row>
    <row r="5" spans="1:20" s="51" customFormat="1" ht="15.75">
      <c r="A5" s="52">
        <v>3</v>
      </c>
      <c r="B5" s="61">
        <v>11</v>
      </c>
      <c r="C5" s="62" t="s">
        <v>234</v>
      </c>
      <c r="D5" s="62" t="s">
        <v>235</v>
      </c>
      <c r="E5" s="63">
        <v>115165</v>
      </c>
      <c r="F5" s="63" t="s">
        <v>19</v>
      </c>
      <c r="G5" s="70"/>
      <c r="J5" s="51" t="e">
        <f>IF(OR(F5="",K5="nl"),"",IF(L5&lt;70,"L4",IF(L5&lt;80,"L3",IF(L5&lt;90,"L2",IF(L5&lt;100,"L1",IF(L5&gt;130,"H3",IF(L5&gt;120,"H2",IF(L5&gt;110,"H1",""))))))))</f>
        <v>#DIV/0!</v>
      </c>
      <c r="K5" s="51">
        <f>IF(F5="","",INDEX(SCHRS!$A$1:J$20,MATCH(F5,SCHRS!$B$1:$B$20,0),3))</f>
        <v>0</v>
      </c>
      <c r="L5" s="64" t="e">
        <f>IF(F5="","",IF(K5="nl",100,100*G5/K5))</f>
        <v>#DIV/0!</v>
      </c>
      <c r="M5" s="65">
        <f>IF(F5="","",INDEX(SCHRS!$A$1:$J$20,MATCH(F5,SCHRS!$B$1:$B$20,0),$D$1+5))</f>
        <v>1.208</v>
      </c>
      <c r="N5" s="65">
        <v>1</v>
      </c>
      <c r="O5" s="65">
        <f>IF(F5="","",M5*N5)</f>
        <v>1.208</v>
      </c>
      <c r="P5" s="66">
        <v>0</v>
      </c>
      <c r="Q5" s="67" t="s">
        <v>244</v>
      </c>
      <c r="R5" s="67" t="s">
        <v>244</v>
      </c>
      <c r="S5" s="68" t="str">
        <f>IF(R5="","",IF(TYPE(R5)=2,R5,(P5*60+Q5+(R5/60))))</f>
        <v>DNF</v>
      </c>
      <c r="T5" s="68" t="str">
        <f>IF(S5="","",IF(TYPE(R5)=2,S5,S5/(O5)))</f>
        <v>DNF</v>
      </c>
    </row>
    <row r="6" spans="1:20" s="51" customFormat="1" ht="15.75">
      <c r="A6" s="52">
        <v>4</v>
      </c>
      <c r="B6" s="61">
        <v>2</v>
      </c>
      <c r="C6" s="69" t="s">
        <v>230</v>
      </c>
      <c r="D6" s="69" t="s">
        <v>231</v>
      </c>
      <c r="E6" s="72">
        <v>102252</v>
      </c>
      <c r="F6" s="63" t="s">
        <v>19</v>
      </c>
      <c r="G6" s="70"/>
      <c r="J6" s="51" t="e">
        <f t="shared" si="0"/>
        <v>#DIV/0!</v>
      </c>
      <c r="K6" s="51">
        <f>IF(F6="","",INDEX(SCHRS!$A$1:J$20,MATCH(F6,SCHRS!$B$1:$B$20,0),3))</f>
        <v>0</v>
      </c>
      <c r="L6" s="64" t="e">
        <f t="shared" si="1"/>
        <v>#DIV/0!</v>
      </c>
      <c r="M6" s="65">
        <f>IF(F6="","",INDEX(SCHRS!$A$1:$J$20,MATCH(F6,SCHRS!$B$1:$B$20,0),$D$1+5))</f>
        <v>1.208</v>
      </c>
      <c r="N6" s="65">
        <v>1</v>
      </c>
      <c r="O6" s="65">
        <f t="shared" si="2"/>
        <v>1.208</v>
      </c>
      <c r="P6" s="66">
        <v>14</v>
      </c>
      <c r="Q6" s="67">
        <v>39</v>
      </c>
      <c r="R6" s="67">
        <v>99</v>
      </c>
      <c r="S6" s="68">
        <f t="shared" si="3"/>
        <v>880.65</v>
      </c>
      <c r="T6" s="68">
        <f t="shared" si="4"/>
        <v>729.0149006622516</v>
      </c>
    </row>
    <row r="7" spans="1:20" s="51" customFormat="1" ht="15.75">
      <c r="A7" s="52">
        <v>5</v>
      </c>
      <c r="B7" s="61">
        <v>11</v>
      </c>
      <c r="C7" s="62" t="s">
        <v>236</v>
      </c>
      <c r="D7" s="71" t="s">
        <v>237</v>
      </c>
      <c r="E7" s="62">
        <v>101</v>
      </c>
      <c r="F7" s="63" t="s">
        <v>14</v>
      </c>
      <c r="G7" s="70"/>
      <c r="J7" s="51" t="e">
        <f>IF(OR(F7="",K7="nl"),"",IF(L7&lt;70,"L4",IF(L7&lt;80,"L3",IF(L7&lt;90,"L2",IF(L7&lt;100,"L1",IF(L7&gt;130,"H3",IF(L7&gt;120,"H2",IF(L7&gt;110,"H1",""))))))))</f>
        <v>#DIV/0!</v>
      </c>
      <c r="K7" s="51">
        <f>IF(F7="","",INDEX(SCHRS!$A$1:J$20,MATCH(F7,SCHRS!$B$1:$B$20,0),3))</f>
        <v>0</v>
      </c>
      <c r="L7" s="64" t="e">
        <f>IF(F7="","",IF(K7="nl",100,100*G7/K7))</f>
        <v>#DIV/0!</v>
      </c>
      <c r="M7" s="65">
        <f>IF(F7="","",INDEX(SCHRS!$A$1:$J$20,MATCH(F7,SCHRS!$B$1:$B$20,0),$D$1+5))</f>
        <v>1</v>
      </c>
      <c r="N7" s="65">
        <v>1</v>
      </c>
      <c r="O7" s="65">
        <f>IF(F7="","",M7*N7)</f>
        <v>1</v>
      </c>
      <c r="P7" s="66">
        <v>0</v>
      </c>
      <c r="Q7" s="67" t="s">
        <v>244</v>
      </c>
      <c r="R7" s="67" t="s">
        <v>244</v>
      </c>
      <c r="S7" s="68" t="str">
        <f>IF(R7="","",IF(TYPE(R7)=2,R7,(P7*60+Q7+(R7/60))))</f>
        <v>DNF</v>
      </c>
      <c r="T7" s="68" t="str">
        <f>IF(S7="","",IF(TYPE(R7)=2,S7,S7/(O7)))</f>
        <v>DNF</v>
      </c>
    </row>
    <row r="8" spans="1:20" s="51" customFormat="1" ht="15.75">
      <c r="A8" s="52">
        <v>6</v>
      </c>
      <c r="B8" s="61">
        <v>1</v>
      </c>
      <c r="C8" s="69" t="s">
        <v>246</v>
      </c>
      <c r="D8" s="69"/>
      <c r="E8" s="72">
        <v>125</v>
      </c>
      <c r="F8" s="63" t="s">
        <v>229</v>
      </c>
      <c r="G8" s="70"/>
      <c r="J8" s="51" t="e">
        <f t="shared" si="0"/>
        <v>#DIV/0!</v>
      </c>
      <c r="K8" s="51">
        <f>IF(F8="","",INDEX(SCHRS!$A$1:J$20,MATCH(F8,SCHRS!$B$1:$B$20,0),3))</f>
        <v>0</v>
      </c>
      <c r="L8" s="64" t="e">
        <f t="shared" si="1"/>
        <v>#DIV/0!</v>
      </c>
      <c r="M8" s="65">
        <f>IF(F8="","",INDEX(SCHRS!$A$1:$J$20,MATCH(F8,SCHRS!$B$1:$B$20,0),$D$1+5))</f>
        <v>1.079</v>
      </c>
      <c r="N8" s="65">
        <v>1</v>
      </c>
      <c r="O8" s="65">
        <f t="shared" si="2"/>
        <v>1.079</v>
      </c>
      <c r="P8" s="66">
        <v>11</v>
      </c>
      <c r="Q8" s="67">
        <v>53</v>
      </c>
      <c r="R8" s="67">
        <v>99</v>
      </c>
      <c r="S8" s="68">
        <f t="shared" si="3"/>
        <v>714.65</v>
      </c>
      <c r="T8" s="68">
        <f t="shared" si="4"/>
        <v>662.3262279888786</v>
      </c>
    </row>
    <row r="9" spans="1:20" s="51" customFormat="1" ht="15.75">
      <c r="A9" s="52">
        <v>7</v>
      </c>
      <c r="B9" s="61">
        <v>11</v>
      </c>
      <c r="C9" s="69" t="s">
        <v>241</v>
      </c>
      <c r="D9" s="63"/>
      <c r="E9" s="69"/>
      <c r="F9" s="63" t="s">
        <v>19</v>
      </c>
      <c r="G9" s="70"/>
      <c r="J9" s="51" t="e">
        <f>IF(OR(F9="",K9="nl"),"",IF(L9&lt;70,"L4",IF(L9&lt;80,"L3",IF(L9&lt;90,"L2",IF(L9&lt;100,"L1",IF(L9&gt;130,"H3",IF(L9&gt;120,"H2",IF(L9&gt;110,"H1",""))))))))</f>
        <v>#DIV/0!</v>
      </c>
      <c r="K9" s="51">
        <f>IF(F9="","",INDEX(SCHRS!$A$1:J$20,MATCH(F9,SCHRS!$B$1:$B$20,0),3))</f>
        <v>0</v>
      </c>
      <c r="L9" s="64" t="e">
        <f>IF(F9="","",IF(K9="nl",100,100*G9/K9))</f>
        <v>#DIV/0!</v>
      </c>
      <c r="M9" s="65">
        <f>IF(F9="","",INDEX(SCHRS!$A$1:$J$20,MATCH(F9,SCHRS!$B$1:$B$20,0),$D$1+5))</f>
        <v>1.208</v>
      </c>
      <c r="N9" s="65">
        <v>1</v>
      </c>
      <c r="O9" s="65">
        <f>IF(F9="","",M9*N9)</f>
        <v>1.208</v>
      </c>
      <c r="P9" s="66">
        <v>0</v>
      </c>
      <c r="Q9" s="67" t="s">
        <v>245</v>
      </c>
      <c r="R9" s="67" t="s">
        <v>244</v>
      </c>
      <c r="S9" s="68" t="str">
        <f>IF(R9="","",IF(TYPE(R9)=2,R9,(P9*60+Q9+(R9/60))))</f>
        <v>DNF</v>
      </c>
      <c r="T9" s="68" t="str">
        <f>IF(S9="","",IF(TYPE(R9)=2,S9,S9/(O9)))</f>
        <v>DNF</v>
      </c>
    </row>
    <row r="10" spans="1:20" s="51" customFormat="1" ht="15.75">
      <c r="A10" s="52">
        <v>8</v>
      </c>
      <c r="B10" s="61">
        <v>11</v>
      </c>
      <c r="C10" s="63" t="s">
        <v>242</v>
      </c>
      <c r="D10" s="63" t="s">
        <v>243</v>
      </c>
      <c r="E10" s="51">
        <v>105208</v>
      </c>
      <c r="F10" s="63" t="s">
        <v>19</v>
      </c>
      <c r="G10" s="70"/>
      <c r="J10" s="51" t="e">
        <f>IF(OR(F10="",K10="nl"),"",IF(L10&lt;70,"L4",IF(L10&lt;80,"L3",IF(L10&lt;90,"L2",IF(L10&lt;100,"L1",IF(L10&gt;130,"H3",IF(L10&gt;120,"H2",IF(L10&gt;110,"H1",""))))))))</f>
        <v>#DIV/0!</v>
      </c>
      <c r="K10" s="51">
        <f>IF(F10="","",INDEX(SCHRS!$A$1:J$20,MATCH(F10,SCHRS!$B$1:$B$20,0),3))</f>
        <v>0</v>
      </c>
      <c r="L10" s="64" t="e">
        <f>IF(F10="","",IF(K10="nl",100,100*G10/K10))</f>
        <v>#DIV/0!</v>
      </c>
      <c r="M10" s="65">
        <f>IF(F10="","",INDEX(SCHRS!$A$1:$J$20,MATCH(F10,SCHRS!$B$1:$B$20,0),$D$1+5))</f>
        <v>1.208</v>
      </c>
      <c r="N10" s="65">
        <v>1</v>
      </c>
      <c r="O10" s="65">
        <f>IF(F10="","",M10*N10)</f>
        <v>1.208</v>
      </c>
      <c r="P10" s="66">
        <v>0</v>
      </c>
      <c r="Q10" s="67" t="s">
        <v>245</v>
      </c>
      <c r="R10" s="67" t="s">
        <v>244</v>
      </c>
      <c r="S10" s="68" t="str">
        <f>IF(R10="","",IF(TYPE(R10)=2,R10,(P10*60+Q10+(R10/60))))</f>
        <v>DNF</v>
      </c>
      <c r="T10" s="68" t="str">
        <f>IF(S10="","",IF(TYPE(R10)=2,S10,S10/(O10)))</f>
        <v>DNF</v>
      </c>
    </row>
    <row r="11" spans="1:20" s="51" customFormat="1" ht="15.75">
      <c r="A11" s="52">
        <v>9</v>
      </c>
      <c r="B11" s="61">
        <v>5</v>
      </c>
      <c r="C11" s="63" t="s">
        <v>240</v>
      </c>
      <c r="D11" s="63"/>
      <c r="E11" s="63">
        <v>211</v>
      </c>
      <c r="F11" s="63" t="s">
        <v>223</v>
      </c>
      <c r="G11" s="70"/>
      <c r="J11" s="51" t="e">
        <f t="shared" si="0"/>
        <v>#DIV/0!</v>
      </c>
      <c r="K11" s="51">
        <f>IF(F11="","",INDEX(SCHRS!$A$1:J$20,MATCH(F11,SCHRS!$B$1:$B$20,0),3))</f>
        <v>0</v>
      </c>
      <c r="L11" s="64" t="e">
        <f t="shared" si="1"/>
        <v>#DIV/0!</v>
      </c>
      <c r="M11" s="65">
        <f>IF(F11="","",INDEX(SCHRS!$A$1:$J$20,MATCH(F11,SCHRS!$B$1:$B$20,0),$D$1+5))</f>
        <v>1.067</v>
      </c>
      <c r="N11" s="65">
        <v>1</v>
      </c>
      <c r="O11" s="65">
        <f t="shared" si="2"/>
        <v>1.067</v>
      </c>
      <c r="P11" s="66">
        <v>14</v>
      </c>
      <c r="Q11" s="67">
        <v>48</v>
      </c>
      <c r="R11" s="67">
        <v>99</v>
      </c>
      <c r="S11" s="68">
        <f t="shared" si="3"/>
        <v>889.65</v>
      </c>
      <c r="T11" s="68">
        <f t="shared" si="4"/>
        <v>833.7863167760075</v>
      </c>
    </row>
    <row r="12" spans="1:20" s="51" customFormat="1" ht="15.75">
      <c r="A12" s="52">
        <v>10</v>
      </c>
      <c r="B12" s="61">
        <v>3</v>
      </c>
      <c r="C12" s="69" t="s">
        <v>238</v>
      </c>
      <c r="D12" s="69"/>
      <c r="E12" s="72">
        <v>127</v>
      </c>
      <c r="F12" s="63" t="s">
        <v>229</v>
      </c>
      <c r="G12" s="70"/>
      <c r="J12" s="51" t="e">
        <f t="shared" si="0"/>
        <v>#DIV/0!</v>
      </c>
      <c r="K12" s="51">
        <f>IF(F12="","",INDEX(SCHRS!$A$1:J$20,MATCH(F12,SCHRS!$B$1:$B$20,0),3))</f>
        <v>0</v>
      </c>
      <c r="L12" s="64" t="e">
        <f t="shared" si="1"/>
        <v>#DIV/0!</v>
      </c>
      <c r="M12" s="65">
        <f>IF(F12="","",INDEX(SCHRS!$A$1:$J$20,MATCH(F12,SCHRS!$B$1:$B$20,0),$D$1+5))</f>
        <v>1.079</v>
      </c>
      <c r="N12" s="65">
        <v>1</v>
      </c>
      <c r="O12" s="65">
        <f t="shared" si="2"/>
        <v>1.079</v>
      </c>
      <c r="P12" s="66">
        <v>13</v>
      </c>
      <c r="Q12" s="67">
        <v>23</v>
      </c>
      <c r="R12" s="67">
        <v>99</v>
      </c>
      <c r="S12" s="68">
        <f t="shared" si="3"/>
        <v>804.65</v>
      </c>
      <c r="T12" s="68">
        <f t="shared" si="4"/>
        <v>745.7367933271548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tabSelected="1" workbookViewId="0" topLeftCell="A1">
      <selection activeCell="B1" sqref="B1:M12"/>
    </sheetView>
  </sheetViews>
  <sheetFormatPr defaultColWidth="9.140625" defaultRowHeight="12.75"/>
  <cols>
    <col min="1" max="1" width="7.421875" style="33" bestFit="1" customWidth="1"/>
    <col min="2" max="2" width="6.140625" style="33" bestFit="1" customWidth="1"/>
    <col min="3" max="3" width="17.00390625" style="33" bestFit="1" customWidth="1"/>
    <col min="4" max="4" width="18.57421875" style="33" bestFit="1" customWidth="1"/>
    <col min="5" max="5" width="9.00390625" style="33" bestFit="1" customWidth="1"/>
    <col min="6" max="6" width="8.8515625" style="33" bestFit="1" customWidth="1"/>
    <col min="7" max="10" width="7.140625" style="33" bestFit="1" customWidth="1"/>
    <col min="11" max="11" width="6.7109375" style="33" bestFit="1" customWidth="1"/>
    <col min="12" max="12" width="5.57421875" style="35" bestFit="1" customWidth="1"/>
    <col min="13" max="13" width="4.57421875" style="35" bestFit="1" customWidth="1"/>
    <col min="14" max="16384" width="8.7109375" style="33" customWidth="1"/>
  </cols>
  <sheetData>
    <row r="1" spans="1:13" ht="12.75">
      <c r="A1" s="19" t="s">
        <v>188</v>
      </c>
      <c r="B1" s="83" t="s">
        <v>263</v>
      </c>
      <c r="C1" s="83"/>
      <c r="D1" s="83"/>
      <c r="E1" s="83"/>
      <c r="F1" s="83"/>
      <c r="G1" s="83"/>
      <c r="H1" s="83"/>
      <c r="I1" s="83"/>
      <c r="J1" s="83"/>
      <c r="K1" s="83" t="s">
        <v>190</v>
      </c>
      <c r="L1" s="83"/>
      <c r="M1" s="83"/>
    </row>
    <row r="2" spans="1:13" ht="12.75">
      <c r="A2" s="19" t="s">
        <v>74</v>
      </c>
      <c r="B2" s="19" t="s">
        <v>153</v>
      </c>
      <c r="C2" s="19" t="s">
        <v>75</v>
      </c>
      <c r="D2" s="19" t="s">
        <v>76</v>
      </c>
      <c r="E2" s="19" t="s">
        <v>77</v>
      </c>
      <c r="F2" s="20" t="s">
        <v>5</v>
      </c>
      <c r="G2" s="20" t="s">
        <v>154</v>
      </c>
      <c r="H2" s="20" t="s">
        <v>155</v>
      </c>
      <c r="I2" s="20" t="s">
        <v>156</v>
      </c>
      <c r="J2" s="20" t="s">
        <v>157</v>
      </c>
      <c r="K2" s="20" t="s">
        <v>158</v>
      </c>
      <c r="L2" s="24" t="s">
        <v>159</v>
      </c>
      <c r="M2" s="24" t="s">
        <v>160</v>
      </c>
    </row>
    <row r="3" spans="1:13" ht="15.75">
      <c r="A3" s="52">
        <v>6</v>
      </c>
      <c r="B3" s="61">
        <v>1</v>
      </c>
      <c r="C3" s="69" t="s">
        <v>248</v>
      </c>
      <c r="D3" s="69"/>
      <c r="E3" s="72">
        <v>125</v>
      </c>
      <c r="F3" s="63" t="s">
        <v>229</v>
      </c>
      <c r="G3" s="61">
        <v>1</v>
      </c>
      <c r="H3" s="61">
        <v>3</v>
      </c>
      <c r="I3" s="61">
        <v>2</v>
      </c>
      <c r="J3" s="61">
        <v>1</v>
      </c>
      <c r="K3" s="21">
        <f>MAX(G3:J3)</f>
        <v>3</v>
      </c>
      <c r="L3" s="23">
        <f>SUM(G3:J3)</f>
        <v>7</v>
      </c>
      <c r="M3" s="23">
        <f>L3-K3</f>
        <v>4</v>
      </c>
    </row>
    <row r="4" spans="1:13" ht="15.75">
      <c r="A4" s="52">
        <v>10</v>
      </c>
      <c r="B4" s="61">
        <v>2</v>
      </c>
      <c r="C4" s="69" t="s">
        <v>249</v>
      </c>
      <c r="D4" s="69"/>
      <c r="E4" s="72">
        <v>127</v>
      </c>
      <c r="F4" s="63" t="s">
        <v>229</v>
      </c>
      <c r="G4" s="61">
        <v>3</v>
      </c>
      <c r="H4" s="61">
        <v>1</v>
      </c>
      <c r="I4" s="61">
        <v>1</v>
      </c>
      <c r="J4" s="61">
        <v>2</v>
      </c>
      <c r="K4" s="21">
        <f aca="true" t="shared" si="0" ref="K4:K12">MAX(G4:J4)</f>
        <v>3</v>
      </c>
      <c r="L4" s="23">
        <f aca="true" t="shared" si="1" ref="L4:L12">SUM(G4:J4)</f>
        <v>7</v>
      </c>
      <c r="M4" s="23">
        <f aca="true" t="shared" si="2" ref="M4:M12">L4-K4</f>
        <v>4</v>
      </c>
    </row>
    <row r="5" spans="1:13" ht="15.75">
      <c r="A5" s="52">
        <v>4</v>
      </c>
      <c r="B5" s="61">
        <v>3</v>
      </c>
      <c r="C5" s="69" t="s">
        <v>250</v>
      </c>
      <c r="D5" s="69" t="s">
        <v>254</v>
      </c>
      <c r="E5" s="72">
        <v>102252</v>
      </c>
      <c r="F5" s="63" t="s">
        <v>19</v>
      </c>
      <c r="G5" s="61">
        <v>2</v>
      </c>
      <c r="H5" s="61">
        <v>6</v>
      </c>
      <c r="I5" s="61">
        <v>4</v>
      </c>
      <c r="J5" s="61">
        <v>3</v>
      </c>
      <c r="K5" s="21">
        <f t="shared" si="0"/>
        <v>6</v>
      </c>
      <c r="L5" s="23">
        <f t="shared" si="1"/>
        <v>15</v>
      </c>
      <c r="M5" s="23">
        <f t="shared" si="2"/>
        <v>9</v>
      </c>
    </row>
    <row r="6" spans="1:13" ht="15.75">
      <c r="A6" s="52">
        <v>2</v>
      </c>
      <c r="B6" s="61">
        <v>4</v>
      </c>
      <c r="C6" s="63" t="s">
        <v>251</v>
      </c>
      <c r="D6" s="63" t="s">
        <v>261</v>
      </c>
      <c r="E6" s="63">
        <v>27849</v>
      </c>
      <c r="F6" s="63" t="s">
        <v>19</v>
      </c>
      <c r="G6" s="61">
        <v>4</v>
      </c>
      <c r="H6" s="61">
        <v>4</v>
      </c>
      <c r="I6" s="61">
        <v>3</v>
      </c>
      <c r="J6" s="61">
        <v>4</v>
      </c>
      <c r="K6" s="21">
        <f t="shared" si="0"/>
        <v>4</v>
      </c>
      <c r="L6" s="23">
        <f t="shared" si="1"/>
        <v>15</v>
      </c>
      <c r="M6" s="23">
        <f t="shared" si="2"/>
        <v>11</v>
      </c>
    </row>
    <row r="7" spans="1:13" ht="15.75">
      <c r="A7" s="52">
        <v>1</v>
      </c>
      <c r="B7" s="61">
        <v>5</v>
      </c>
      <c r="C7" s="69" t="s">
        <v>252</v>
      </c>
      <c r="D7" s="69"/>
      <c r="E7" s="72">
        <v>136</v>
      </c>
      <c r="F7" s="63" t="s">
        <v>229</v>
      </c>
      <c r="G7" s="61">
        <v>6</v>
      </c>
      <c r="H7" s="61">
        <v>2</v>
      </c>
      <c r="I7" s="61">
        <v>5</v>
      </c>
      <c r="J7" s="61">
        <v>6</v>
      </c>
      <c r="K7" s="21">
        <f t="shared" si="0"/>
        <v>6</v>
      </c>
      <c r="L7" s="23">
        <f t="shared" si="1"/>
        <v>19</v>
      </c>
      <c r="M7" s="23">
        <f t="shared" si="2"/>
        <v>13</v>
      </c>
    </row>
    <row r="8" spans="1:13" ht="15.75">
      <c r="A8" s="52">
        <v>9</v>
      </c>
      <c r="B8" s="61">
        <v>6</v>
      </c>
      <c r="C8" s="63" t="s">
        <v>253</v>
      </c>
      <c r="D8" s="63"/>
      <c r="E8" s="63">
        <v>211</v>
      </c>
      <c r="F8" s="63" t="s">
        <v>223</v>
      </c>
      <c r="G8" s="61">
        <v>5</v>
      </c>
      <c r="H8" s="61">
        <v>5</v>
      </c>
      <c r="I8" s="61">
        <v>6</v>
      </c>
      <c r="J8" s="61">
        <v>5</v>
      </c>
      <c r="K8" s="21">
        <f t="shared" si="0"/>
        <v>6</v>
      </c>
      <c r="L8" s="23">
        <f t="shared" si="1"/>
        <v>21</v>
      </c>
      <c r="M8" s="23">
        <f t="shared" si="2"/>
        <v>15</v>
      </c>
    </row>
    <row r="9" spans="1:13" ht="15.75">
      <c r="A9" s="52">
        <v>3</v>
      </c>
      <c r="B9" s="61">
        <v>7</v>
      </c>
      <c r="C9" s="62" t="s">
        <v>255</v>
      </c>
      <c r="D9" s="69" t="s">
        <v>262</v>
      </c>
      <c r="E9" s="63">
        <v>115165</v>
      </c>
      <c r="F9" s="63" t="s">
        <v>19</v>
      </c>
      <c r="G9" s="61">
        <v>11</v>
      </c>
      <c r="H9" s="61">
        <v>7</v>
      </c>
      <c r="I9" s="61">
        <v>7</v>
      </c>
      <c r="J9" s="61">
        <v>7</v>
      </c>
      <c r="K9" s="21">
        <f t="shared" si="0"/>
        <v>11</v>
      </c>
      <c r="L9" s="23">
        <f t="shared" si="1"/>
        <v>32</v>
      </c>
      <c r="M9" s="23">
        <f t="shared" si="2"/>
        <v>21</v>
      </c>
    </row>
    <row r="10" spans="1:13" ht="15.75">
      <c r="A10" s="52">
        <v>5</v>
      </c>
      <c r="B10" s="61">
        <v>11</v>
      </c>
      <c r="C10" s="62" t="s">
        <v>256</v>
      </c>
      <c r="D10" s="62" t="s">
        <v>260</v>
      </c>
      <c r="E10" s="62">
        <v>101</v>
      </c>
      <c r="F10" s="63" t="s">
        <v>14</v>
      </c>
      <c r="G10" s="61">
        <v>11</v>
      </c>
      <c r="H10" s="61">
        <v>11</v>
      </c>
      <c r="I10" s="61">
        <v>11</v>
      </c>
      <c r="J10" s="61">
        <v>11</v>
      </c>
      <c r="K10" s="21">
        <f t="shared" si="0"/>
        <v>11</v>
      </c>
      <c r="L10" s="23">
        <f t="shared" si="1"/>
        <v>44</v>
      </c>
      <c r="M10" s="23">
        <f t="shared" si="2"/>
        <v>33</v>
      </c>
    </row>
    <row r="11" spans="1:13" ht="15.75">
      <c r="A11" s="52">
        <v>7</v>
      </c>
      <c r="B11" s="61">
        <v>11</v>
      </c>
      <c r="C11" s="69" t="s">
        <v>259</v>
      </c>
      <c r="D11" s="63"/>
      <c r="E11" s="69"/>
      <c r="F11" s="63" t="s">
        <v>19</v>
      </c>
      <c r="G11" s="61">
        <v>11</v>
      </c>
      <c r="H11" s="61">
        <v>11</v>
      </c>
      <c r="I11" s="61">
        <v>11</v>
      </c>
      <c r="J11" s="61">
        <v>11</v>
      </c>
      <c r="K11" s="21">
        <f t="shared" si="0"/>
        <v>11</v>
      </c>
      <c r="L11" s="23">
        <f t="shared" si="1"/>
        <v>44</v>
      </c>
      <c r="M11" s="23">
        <f t="shared" si="2"/>
        <v>33</v>
      </c>
    </row>
    <row r="12" spans="1:13" ht="15.75">
      <c r="A12" s="52">
        <v>8</v>
      </c>
      <c r="B12" s="61">
        <v>11</v>
      </c>
      <c r="C12" s="63" t="s">
        <v>257</v>
      </c>
      <c r="D12" s="63" t="s">
        <v>258</v>
      </c>
      <c r="E12" s="51">
        <v>105208</v>
      </c>
      <c r="F12" s="63" t="s">
        <v>19</v>
      </c>
      <c r="G12" s="61">
        <v>11</v>
      </c>
      <c r="H12" s="61">
        <v>11</v>
      </c>
      <c r="I12" s="61">
        <v>11</v>
      </c>
      <c r="J12" s="61">
        <v>11</v>
      </c>
      <c r="K12" s="21">
        <f t="shared" si="0"/>
        <v>11</v>
      </c>
      <c r="L12" s="23">
        <f t="shared" si="1"/>
        <v>44</v>
      </c>
      <c r="M12" s="23">
        <f t="shared" si="2"/>
        <v>33</v>
      </c>
    </row>
    <row r="13" ht="12.75">
      <c r="A13" s="34"/>
    </row>
    <row r="14" ht="12.75">
      <c r="A14" s="34"/>
    </row>
    <row r="15" ht="12.75">
      <c r="A15" s="34"/>
    </row>
    <row r="16" ht="12.75">
      <c r="A16" s="34"/>
    </row>
    <row r="17" ht="12.75">
      <c r="A17" s="34"/>
    </row>
    <row r="18" ht="12.75">
      <c r="A18" s="34"/>
    </row>
    <row r="19" ht="12.75">
      <c r="A19" s="34"/>
    </row>
    <row r="20" ht="12.75">
      <c r="A20" s="34"/>
    </row>
    <row r="21" ht="12.75">
      <c r="A21" s="34"/>
    </row>
    <row r="22" ht="12.75">
      <c r="A22" s="34"/>
    </row>
    <row r="23" ht="12.75">
      <c r="A23" s="34"/>
    </row>
    <row r="24" ht="12.75">
      <c r="A24" s="34"/>
    </row>
    <row r="25" ht="12.75">
      <c r="A25" s="34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2.7109375" style="18" bestFit="1" customWidth="1"/>
    <col min="6" max="6" width="2.7109375" style="0" bestFit="1" customWidth="1"/>
  </cols>
  <sheetData>
    <row r="1" spans="1:6" ht="12.75">
      <c r="A1" s="7" t="s">
        <v>179</v>
      </c>
      <c r="D1" s="18">
        <v>1</v>
      </c>
      <c r="F1">
        <v>1</v>
      </c>
    </row>
    <row r="2" spans="1:6" ht="12.75">
      <c r="A2" t="s">
        <v>144</v>
      </c>
      <c r="D2" s="18">
        <v>2</v>
      </c>
      <c r="F2">
        <f aca="true" t="shared" si="0" ref="F2:F33">F1+1</f>
        <v>2</v>
      </c>
    </row>
    <row r="3" spans="1:6" ht="12.75">
      <c r="A3" t="s">
        <v>145</v>
      </c>
      <c r="D3" s="18">
        <v>3</v>
      </c>
      <c r="F3">
        <f t="shared" si="0"/>
        <v>3</v>
      </c>
    </row>
    <row r="4" spans="1:6" ht="12.75">
      <c r="A4" t="s">
        <v>146</v>
      </c>
      <c r="D4" s="18">
        <v>4</v>
      </c>
      <c r="F4">
        <f t="shared" si="0"/>
        <v>4</v>
      </c>
    </row>
    <row r="5" spans="1:6" ht="12.75">
      <c r="A5" t="s">
        <v>176</v>
      </c>
      <c r="D5" s="18">
        <v>5</v>
      </c>
      <c r="F5">
        <f t="shared" si="0"/>
        <v>5</v>
      </c>
    </row>
    <row r="6" spans="4:6" ht="12.75">
      <c r="D6" s="18">
        <v>6</v>
      </c>
      <c r="F6">
        <f t="shared" si="0"/>
        <v>6</v>
      </c>
    </row>
    <row r="7" spans="4:6" ht="12.75">
      <c r="D7" s="18">
        <v>7</v>
      </c>
      <c r="F7">
        <f t="shared" si="0"/>
        <v>7</v>
      </c>
    </row>
    <row r="8" spans="1:6" ht="12.75">
      <c r="A8" s="7" t="s">
        <v>178</v>
      </c>
      <c r="D8" s="18">
        <v>8</v>
      </c>
      <c r="F8">
        <f t="shared" si="0"/>
        <v>8</v>
      </c>
    </row>
    <row r="9" spans="1:6" ht="12.75">
      <c r="A9" t="s">
        <v>177</v>
      </c>
      <c r="D9" s="18">
        <v>9</v>
      </c>
      <c r="F9">
        <f t="shared" si="0"/>
        <v>9</v>
      </c>
    </row>
    <row r="10" spans="1:6" ht="12.75">
      <c r="A10" t="s">
        <v>151</v>
      </c>
      <c r="D10" s="18">
        <v>10</v>
      </c>
      <c r="F10">
        <f t="shared" si="0"/>
        <v>10</v>
      </c>
    </row>
    <row r="11" spans="1:6" ht="12.75">
      <c r="A11" s="7"/>
      <c r="D11" s="18">
        <v>11</v>
      </c>
      <c r="F11">
        <f t="shared" si="0"/>
        <v>11</v>
      </c>
    </row>
    <row r="12" spans="1:6" ht="12.75">
      <c r="A12" t="s">
        <v>147</v>
      </c>
      <c r="D12" s="18">
        <v>12</v>
      </c>
      <c r="F12">
        <f t="shared" si="0"/>
        <v>12</v>
      </c>
    </row>
    <row r="13" spans="1:6" ht="12.75">
      <c r="A13" s="17" t="s">
        <v>148</v>
      </c>
      <c r="D13" s="18">
        <v>13</v>
      </c>
      <c r="F13">
        <f t="shared" si="0"/>
        <v>13</v>
      </c>
    </row>
    <row r="14" spans="1:6" ht="12.75">
      <c r="A14" t="s">
        <v>149</v>
      </c>
      <c r="D14" s="18">
        <v>14</v>
      </c>
      <c r="F14">
        <f t="shared" si="0"/>
        <v>14</v>
      </c>
    </row>
    <row r="15" spans="1:6" ht="12.75">
      <c r="A15" t="s">
        <v>150</v>
      </c>
      <c r="D15" s="18">
        <v>15</v>
      </c>
      <c r="F15">
        <f t="shared" si="0"/>
        <v>15</v>
      </c>
    </row>
    <row r="16" spans="1:6" ht="12.75">
      <c r="A16" t="s">
        <v>180</v>
      </c>
      <c r="D16" s="18">
        <v>16</v>
      </c>
      <c r="F16">
        <f t="shared" si="0"/>
        <v>16</v>
      </c>
    </row>
    <row r="17" spans="1:6" ht="12.75">
      <c r="A17" t="s">
        <v>181</v>
      </c>
      <c r="D17" s="18">
        <v>17</v>
      </c>
      <c r="F17">
        <f t="shared" si="0"/>
        <v>17</v>
      </c>
    </row>
    <row r="18" spans="4:6" ht="12.75">
      <c r="D18" s="18">
        <v>18</v>
      </c>
      <c r="F18">
        <f t="shared" si="0"/>
        <v>18</v>
      </c>
    </row>
    <row r="19" spans="4:6" ht="12.75">
      <c r="D19" s="18">
        <v>19</v>
      </c>
      <c r="F19">
        <f t="shared" si="0"/>
        <v>19</v>
      </c>
    </row>
    <row r="20" spans="1:6" ht="12.75">
      <c r="A20" s="7" t="s">
        <v>152</v>
      </c>
      <c r="D20" s="18">
        <v>20</v>
      </c>
      <c r="F20">
        <f t="shared" si="0"/>
        <v>20</v>
      </c>
    </row>
    <row r="21" spans="1:6" ht="12.75">
      <c r="A21" t="s">
        <v>182</v>
      </c>
      <c r="D21" s="18">
        <v>21</v>
      </c>
      <c r="F21">
        <f t="shared" si="0"/>
        <v>21</v>
      </c>
    </row>
    <row r="22" spans="1:6" ht="12.75">
      <c r="A22" t="s">
        <v>183</v>
      </c>
      <c r="D22" s="18">
        <v>22</v>
      </c>
      <c r="F22">
        <f t="shared" si="0"/>
        <v>22</v>
      </c>
    </row>
    <row r="23" spans="1:6" ht="12.75">
      <c r="A23" t="s">
        <v>191</v>
      </c>
      <c r="D23" s="18">
        <v>23</v>
      </c>
      <c r="F23">
        <f t="shared" si="0"/>
        <v>23</v>
      </c>
    </row>
    <row r="24" spans="1:6" ht="12.75">
      <c r="A24" t="s">
        <v>192</v>
      </c>
      <c r="D24" s="18">
        <v>24</v>
      </c>
      <c r="F24">
        <f t="shared" si="0"/>
        <v>24</v>
      </c>
    </row>
    <row r="25" spans="4:6" ht="12.75">
      <c r="D25" s="18">
        <v>25</v>
      </c>
      <c r="F25">
        <f t="shared" si="0"/>
        <v>25</v>
      </c>
    </row>
    <row r="26" spans="1:6" ht="12.75">
      <c r="A26" s="7" t="s">
        <v>174</v>
      </c>
      <c r="D26" s="18">
        <v>26</v>
      </c>
      <c r="F26">
        <f t="shared" si="0"/>
        <v>26</v>
      </c>
    </row>
    <row r="27" spans="1:6" ht="12.75">
      <c r="A27" t="s">
        <v>163</v>
      </c>
      <c r="D27" s="18">
        <v>27</v>
      </c>
      <c r="F27">
        <f t="shared" si="0"/>
        <v>27</v>
      </c>
    </row>
    <row r="28" spans="4:6" ht="12.75">
      <c r="D28" s="18">
        <v>28</v>
      </c>
      <c r="F28">
        <f t="shared" si="0"/>
        <v>28</v>
      </c>
    </row>
    <row r="29" spans="1:6" ht="12.75">
      <c r="A29" t="s">
        <v>164</v>
      </c>
      <c r="D29" s="18">
        <v>29</v>
      </c>
      <c r="F29">
        <f t="shared" si="0"/>
        <v>29</v>
      </c>
    </row>
    <row r="30" spans="1:6" ht="12.75">
      <c r="A30" t="s">
        <v>151</v>
      </c>
      <c r="D30" s="18">
        <v>30</v>
      </c>
      <c r="F30">
        <f t="shared" si="0"/>
        <v>30</v>
      </c>
    </row>
    <row r="31" spans="1:6" ht="12.75">
      <c r="A31" t="s">
        <v>165</v>
      </c>
      <c r="D31" s="18">
        <v>31</v>
      </c>
      <c r="F31">
        <f t="shared" si="0"/>
        <v>31</v>
      </c>
    </row>
    <row r="32" spans="4:6" ht="12.75">
      <c r="D32" s="18">
        <v>32</v>
      </c>
      <c r="F32">
        <f t="shared" si="0"/>
        <v>32</v>
      </c>
    </row>
    <row r="33" spans="4:6" ht="12.75">
      <c r="D33" s="18">
        <v>33</v>
      </c>
      <c r="F33">
        <f t="shared" si="0"/>
        <v>33</v>
      </c>
    </row>
    <row r="34" spans="1:6" ht="12.75">
      <c r="A34" t="s">
        <v>166</v>
      </c>
      <c r="D34" s="18">
        <v>34</v>
      </c>
      <c r="F34">
        <f aca="true" t="shared" si="1" ref="F34:F50">F33+1</f>
        <v>34</v>
      </c>
    </row>
    <row r="35" spans="4:6" ht="12.75">
      <c r="D35" s="18">
        <v>35</v>
      </c>
      <c r="F35">
        <f t="shared" si="1"/>
        <v>35</v>
      </c>
    </row>
    <row r="36" spans="1:6" ht="12.75">
      <c r="A36" t="s">
        <v>173</v>
      </c>
      <c r="D36" s="18">
        <v>36</v>
      </c>
      <c r="F36">
        <f t="shared" si="1"/>
        <v>36</v>
      </c>
    </row>
    <row r="37" spans="1:6" ht="12.75">
      <c r="A37" t="s">
        <v>167</v>
      </c>
      <c r="D37" s="18">
        <v>37</v>
      </c>
      <c r="F37">
        <f t="shared" si="1"/>
        <v>37</v>
      </c>
    </row>
    <row r="38" spans="1:6" ht="12.75">
      <c r="A38" t="s">
        <v>168</v>
      </c>
      <c r="D38" s="18">
        <v>38</v>
      </c>
      <c r="F38">
        <f t="shared" si="1"/>
        <v>38</v>
      </c>
    </row>
    <row r="39" spans="1:6" ht="12.75">
      <c r="A39" t="s">
        <v>169</v>
      </c>
      <c r="D39" s="18">
        <v>39</v>
      </c>
      <c r="F39">
        <f t="shared" si="1"/>
        <v>39</v>
      </c>
    </row>
    <row r="40" spans="4:6" ht="12.75">
      <c r="D40" s="18">
        <v>40</v>
      </c>
      <c r="F40">
        <f t="shared" si="1"/>
        <v>40</v>
      </c>
    </row>
    <row r="41" spans="1:6" ht="12.75">
      <c r="A41" t="s">
        <v>170</v>
      </c>
      <c r="D41" s="18">
        <v>41</v>
      </c>
      <c r="F41">
        <f t="shared" si="1"/>
        <v>41</v>
      </c>
    </row>
    <row r="42" spans="4:6" ht="12.75">
      <c r="D42" s="18">
        <v>42</v>
      </c>
      <c r="F42">
        <f t="shared" si="1"/>
        <v>42</v>
      </c>
    </row>
    <row r="43" spans="1:6" ht="12.75">
      <c r="A43" t="s">
        <v>171</v>
      </c>
      <c r="D43" s="18">
        <v>43</v>
      </c>
      <c r="F43">
        <f t="shared" si="1"/>
        <v>43</v>
      </c>
    </row>
    <row r="44" spans="4:6" ht="12.75">
      <c r="D44" s="18">
        <v>44</v>
      </c>
      <c r="F44">
        <f t="shared" si="1"/>
        <v>44</v>
      </c>
    </row>
    <row r="45" spans="1:6" ht="12.75">
      <c r="A45" t="s">
        <v>172</v>
      </c>
      <c r="D45" s="18">
        <v>45</v>
      </c>
      <c r="F45">
        <f t="shared" si="1"/>
        <v>45</v>
      </c>
    </row>
    <row r="46" spans="4:6" ht="12.75">
      <c r="D46" s="18">
        <v>46</v>
      </c>
      <c r="F46">
        <f t="shared" si="1"/>
        <v>46</v>
      </c>
    </row>
    <row r="47" spans="1:6" ht="12.75">
      <c r="A47" t="s">
        <v>175</v>
      </c>
      <c r="D47" s="18">
        <v>47</v>
      </c>
      <c r="F47">
        <f t="shared" si="1"/>
        <v>47</v>
      </c>
    </row>
    <row r="48" spans="4:6" ht="12.75">
      <c r="D48" s="18">
        <v>48</v>
      </c>
      <c r="F48">
        <f t="shared" si="1"/>
        <v>48</v>
      </c>
    </row>
    <row r="49" spans="4:6" ht="12.75">
      <c r="D49" s="18">
        <v>49</v>
      </c>
      <c r="F49">
        <f t="shared" si="1"/>
        <v>49</v>
      </c>
    </row>
    <row r="50" spans="1:6" ht="12.75">
      <c r="A50" s="7" t="s">
        <v>184</v>
      </c>
      <c r="D50" s="18">
        <v>50</v>
      </c>
      <c r="F50">
        <f t="shared" si="1"/>
        <v>50</v>
      </c>
    </row>
    <row r="51" ht="12.75">
      <c r="A51" t="s">
        <v>185</v>
      </c>
    </row>
    <row r="52" ht="12.75">
      <c r="A52" t="s">
        <v>186</v>
      </c>
    </row>
    <row r="53" ht="12.75">
      <c r="A53" t="s">
        <v>187</v>
      </c>
    </row>
    <row r="54" ht="12.75">
      <c r="A54" t="s">
        <v>201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7" t="s">
        <v>91</v>
      </c>
      <c r="B1" s="7" t="s">
        <v>92</v>
      </c>
      <c r="C1" s="7" t="s">
        <v>93</v>
      </c>
      <c r="D1" s="7" t="s">
        <v>94</v>
      </c>
      <c r="E1" s="7" t="s">
        <v>95</v>
      </c>
    </row>
    <row r="2" spans="1:5" ht="12.75">
      <c r="A2" s="8">
        <v>0</v>
      </c>
      <c r="B2" s="8" t="s">
        <v>96</v>
      </c>
      <c r="C2" s="8" t="s">
        <v>97</v>
      </c>
      <c r="D2" s="8" t="s">
        <v>98</v>
      </c>
      <c r="E2" s="9" t="s">
        <v>99</v>
      </c>
    </row>
    <row r="3" spans="1:5" ht="12.75">
      <c r="A3" s="10"/>
      <c r="B3" s="10"/>
      <c r="C3" s="10" t="s">
        <v>100</v>
      </c>
      <c r="D3" s="10"/>
      <c r="E3" s="11"/>
    </row>
    <row r="4" spans="1:5" ht="12.75">
      <c r="A4" s="10"/>
      <c r="B4" s="10"/>
      <c r="C4" s="10" t="s">
        <v>101</v>
      </c>
      <c r="D4" s="10" t="s">
        <v>102</v>
      </c>
      <c r="E4" s="11"/>
    </row>
    <row r="5" spans="1:5" ht="12.75">
      <c r="A5" s="10"/>
      <c r="B5" s="10"/>
      <c r="C5" s="10" t="s">
        <v>103</v>
      </c>
      <c r="D5" s="10"/>
      <c r="E5" s="11"/>
    </row>
    <row r="6" spans="1:5" ht="12.75">
      <c r="A6" s="10">
        <v>1</v>
      </c>
      <c r="B6" s="10" t="s">
        <v>104</v>
      </c>
      <c r="C6" s="10" t="s">
        <v>105</v>
      </c>
      <c r="D6" s="10" t="s">
        <v>106</v>
      </c>
      <c r="E6" s="11" t="s">
        <v>107</v>
      </c>
    </row>
    <row r="7" spans="1:5" ht="12.75">
      <c r="A7" s="10"/>
      <c r="B7" s="10"/>
      <c r="C7" s="10" t="s">
        <v>108</v>
      </c>
      <c r="D7" s="10"/>
      <c r="E7" s="11"/>
    </row>
    <row r="8" spans="1:5" ht="12.75">
      <c r="A8" s="10"/>
      <c r="B8" s="10"/>
      <c r="C8" s="25" t="s">
        <v>109</v>
      </c>
      <c r="D8" s="10" t="s">
        <v>110</v>
      </c>
      <c r="E8" s="11"/>
    </row>
    <row r="9" spans="1:5" ht="13.5" thickBot="1">
      <c r="A9" s="12"/>
      <c r="B9" s="12"/>
      <c r="C9" s="12" t="s">
        <v>111</v>
      </c>
      <c r="D9" s="12"/>
      <c r="E9" s="13"/>
    </row>
    <row r="10" spans="1:5" ht="12.75">
      <c r="A10" s="14">
        <v>2</v>
      </c>
      <c r="B10" s="8" t="s">
        <v>112</v>
      </c>
      <c r="C10" s="8" t="s">
        <v>113</v>
      </c>
      <c r="D10" s="8" t="s">
        <v>114</v>
      </c>
      <c r="E10" s="9" t="s">
        <v>115</v>
      </c>
    </row>
    <row r="11" spans="1:5" ht="12.75">
      <c r="A11" s="15"/>
      <c r="B11" s="10"/>
      <c r="C11" s="10" t="s">
        <v>116</v>
      </c>
      <c r="D11" s="10"/>
      <c r="E11" s="11"/>
    </row>
    <row r="12" spans="1:5" ht="12.75">
      <c r="A12" s="15"/>
      <c r="B12" s="10"/>
      <c r="C12" s="25" t="s">
        <v>117</v>
      </c>
      <c r="D12" s="10" t="s">
        <v>118</v>
      </c>
      <c r="E12" s="11"/>
    </row>
    <row r="13" spans="1:5" ht="12.75">
      <c r="A13" s="15"/>
      <c r="B13" s="10"/>
      <c r="C13" s="10" t="s">
        <v>119</v>
      </c>
      <c r="D13" s="10"/>
      <c r="E13" s="11"/>
    </row>
    <row r="14" spans="1:5" ht="12.75">
      <c r="A14" s="15">
        <v>3</v>
      </c>
      <c r="B14" s="10" t="s">
        <v>120</v>
      </c>
      <c r="C14" s="10" t="s">
        <v>121</v>
      </c>
      <c r="D14" s="10" t="s">
        <v>122</v>
      </c>
      <c r="E14" s="11" t="s">
        <v>123</v>
      </c>
    </row>
    <row r="15" spans="1:5" ht="12.75">
      <c r="A15" s="15"/>
      <c r="B15" s="10"/>
      <c r="C15" s="10" t="s">
        <v>124</v>
      </c>
      <c r="D15" s="10"/>
      <c r="E15" s="11"/>
    </row>
    <row r="16" spans="1:5" ht="12.75">
      <c r="A16" s="15"/>
      <c r="B16" s="10"/>
      <c r="C16" s="25" t="s">
        <v>125</v>
      </c>
      <c r="D16" s="10" t="s">
        <v>126</v>
      </c>
      <c r="E16" s="11"/>
    </row>
    <row r="17" spans="1:5" ht="13.5" thickBot="1">
      <c r="A17" s="16"/>
      <c r="B17" s="12"/>
      <c r="C17" s="12" t="s">
        <v>127</v>
      </c>
      <c r="D17" s="12"/>
      <c r="E17" s="13"/>
    </row>
    <row r="18" spans="1:5" ht="12.75">
      <c r="A18" s="14">
        <v>4</v>
      </c>
      <c r="B18" s="8" t="s">
        <v>128</v>
      </c>
      <c r="C18" s="8" t="s">
        <v>129</v>
      </c>
      <c r="D18" s="8" t="s">
        <v>130</v>
      </c>
      <c r="E18" s="9" t="s">
        <v>131</v>
      </c>
    </row>
    <row r="19" spans="1:5" ht="12.75">
      <c r="A19" s="15"/>
      <c r="B19" s="10"/>
      <c r="C19" s="10" t="s">
        <v>132</v>
      </c>
      <c r="D19" s="10"/>
      <c r="E19" s="11"/>
    </row>
    <row r="20" spans="1:5" ht="12.75">
      <c r="A20" s="15"/>
      <c r="B20" s="10"/>
      <c r="C20" s="25" t="s">
        <v>133</v>
      </c>
      <c r="D20" s="10" t="s">
        <v>134</v>
      </c>
      <c r="E20" s="11"/>
    </row>
    <row r="21" spans="1:5" ht="13.5" thickBot="1">
      <c r="A21" s="16"/>
      <c r="B21" s="12"/>
      <c r="C21" s="12" t="s">
        <v>135</v>
      </c>
      <c r="D21" s="12"/>
      <c r="E21" s="13"/>
    </row>
    <row r="22" spans="1:5" ht="12.75">
      <c r="A22" s="14">
        <v>5</v>
      </c>
      <c r="B22" s="8" t="s">
        <v>136</v>
      </c>
      <c r="C22" s="8" t="s">
        <v>137</v>
      </c>
      <c r="D22" s="8" t="s">
        <v>138</v>
      </c>
      <c r="E22" s="9" t="s">
        <v>139</v>
      </c>
    </row>
    <row r="23" spans="1:5" ht="12.75">
      <c r="A23" s="15"/>
      <c r="B23" s="10"/>
      <c r="C23" s="10" t="s">
        <v>140</v>
      </c>
      <c r="D23" s="10"/>
      <c r="E23" s="11"/>
    </row>
    <row r="24" spans="1:5" ht="12.75">
      <c r="A24" s="15"/>
      <c r="B24" s="10"/>
      <c r="C24" s="25" t="s">
        <v>141</v>
      </c>
      <c r="D24" s="10" t="s">
        <v>142</v>
      </c>
      <c r="E24" s="11"/>
    </row>
    <row r="25" spans="1:5" ht="13.5" thickBot="1">
      <c r="A25" s="16"/>
      <c r="B25" s="12"/>
      <c r="C25" s="12" t="s">
        <v>143</v>
      </c>
      <c r="D25" s="12"/>
      <c r="E25" s="1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L20"/>
  <sheetViews>
    <sheetView workbookViewId="0" topLeftCell="A1">
      <pane ySplit="1" topLeftCell="BM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34.8515625" style="47" customWidth="1"/>
    <col min="2" max="2" width="12.421875" style="42" bestFit="1" customWidth="1"/>
    <col min="3" max="4" width="7.421875" style="42" customWidth="1"/>
    <col min="5" max="5" width="15.57421875" style="48" bestFit="1" customWidth="1"/>
    <col min="6" max="10" width="8.421875" style="47" bestFit="1" customWidth="1"/>
    <col min="11" max="11" width="20.421875" style="42" bestFit="1" customWidth="1"/>
    <col min="12" max="12" width="17.28125" style="42" bestFit="1" customWidth="1"/>
    <col min="13" max="16384" width="9.140625" style="42" customWidth="1"/>
  </cols>
  <sheetData>
    <row r="1" spans="1:12" ht="15">
      <c r="A1" s="36" t="s">
        <v>207</v>
      </c>
      <c r="B1" s="36" t="s">
        <v>6</v>
      </c>
      <c r="C1" s="37" t="s">
        <v>7</v>
      </c>
      <c r="D1" s="37" t="s">
        <v>8</v>
      </c>
      <c r="E1" s="38" t="s">
        <v>9</v>
      </c>
      <c r="F1" s="39" t="s">
        <v>10</v>
      </c>
      <c r="G1" s="39" t="s">
        <v>11</v>
      </c>
      <c r="H1" s="39" t="s">
        <v>11</v>
      </c>
      <c r="I1" s="39">
        <v>4</v>
      </c>
      <c r="J1" s="39" t="s">
        <v>12</v>
      </c>
      <c r="K1" s="40" t="s">
        <v>205</v>
      </c>
      <c r="L1" s="41" t="s">
        <v>206</v>
      </c>
    </row>
    <row r="2" spans="1:10" ht="15">
      <c r="A2" s="43" t="s">
        <v>162</v>
      </c>
      <c r="B2" s="43" t="s">
        <v>88</v>
      </c>
      <c r="C2" s="43" t="s">
        <v>89</v>
      </c>
      <c r="D2" s="43" t="s">
        <v>90</v>
      </c>
      <c r="E2" s="44" t="s">
        <v>0</v>
      </c>
      <c r="F2" s="45" t="s">
        <v>1</v>
      </c>
      <c r="G2" s="45" t="s">
        <v>2</v>
      </c>
      <c r="H2" s="45" t="s">
        <v>3</v>
      </c>
      <c r="I2" s="45" t="s">
        <v>4</v>
      </c>
      <c r="J2" s="45" t="s">
        <v>161</v>
      </c>
    </row>
    <row r="3" spans="1:12" ht="15">
      <c r="A3" t="s">
        <v>212</v>
      </c>
      <c r="B3" t="s">
        <v>13</v>
      </c>
      <c r="C3"/>
      <c r="D3"/>
      <c r="E3" s="80">
        <v>1.018</v>
      </c>
      <c r="F3" s="80">
        <f>E3</f>
        <v>1.018</v>
      </c>
      <c r="G3" s="80">
        <f>F3</f>
        <v>1.018</v>
      </c>
      <c r="H3" s="80">
        <f>G3</f>
        <v>1.018</v>
      </c>
      <c r="I3" s="80">
        <f>H3</f>
        <v>1.018</v>
      </c>
      <c r="J3" s="80">
        <f>I3</f>
        <v>1.018</v>
      </c>
      <c r="K3"/>
      <c r="L3"/>
    </row>
    <row r="4" spans="1:12" ht="15">
      <c r="A4" t="s">
        <v>213</v>
      </c>
      <c r="B4" t="s">
        <v>214</v>
      </c>
      <c r="C4"/>
      <c r="D4"/>
      <c r="E4" s="80">
        <v>0.984</v>
      </c>
      <c r="F4" s="80">
        <f aca="true" t="shared" si="0" ref="F4:J19">E4</f>
        <v>0.984</v>
      </c>
      <c r="G4" s="80">
        <f t="shared" si="0"/>
        <v>0.984</v>
      </c>
      <c r="H4" s="80">
        <f t="shared" si="0"/>
        <v>0.984</v>
      </c>
      <c r="I4" s="80">
        <f t="shared" si="0"/>
        <v>0.984</v>
      </c>
      <c r="J4" s="80">
        <f t="shared" si="0"/>
        <v>0.984</v>
      </c>
      <c r="K4"/>
      <c r="L4"/>
    </row>
    <row r="5" spans="1:12" ht="15">
      <c r="A5" t="s">
        <v>215</v>
      </c>
      <c r="B5" t="s">
        <v>216</v>
      </c>
      <c r="C5"/>
      <c r="D5"/>
      <c r="E5" s="80">
        <v>1.068</v>
      </c>
      <c r="F5" s="80">
        <f t="shared" si="0"/>
        <v>1.068</v>
      </c>
      <c r="G5" s="80">
        <f t="shared" si="0"/>
        <v>1.068</v>
      </c>
      <c r="H5" s="80">
        <f t="shared" si="0"/>
        <v>1.068</v>
      </c>
      <c r="I5" s="80">
        <f t="shared" si="0"/>
        <v>1.068</v>
      </c>
      <c r="J5" s="80">
        <f t="shared" si="0"/>
        <v>1.068</v>
      </c>
      <c r="K5"/>
      <c r="L5"/>
    </row>
    <row r="6" spans="1:12" ht="15">
      <c r="A6" t="s">
        <v>217</v>
      </c>
      <c r="B6" t="s">
        <v>218</v>
      </c>
      <c r="C6"/>
      <c r="D6"/>
      <c r="E6" s="80">
        <v>1.046</v>
      </c>
      <c r="F6" s="80">
        <f t="shared" si="0"/>
        <v>1.046</v>
      </c>
      <c r="G6" s="80">
        <f t="shared" si="0"/>
        <v>1.046</v>
      </c>
      <c r="H6" s="80">
        <f t="shared" si="0"/>
        <v>1.046</v>
      </c>
      <c r="I6" s="80">
        <f t="shared" si="0"/>
        <v>1.046</v>
      </c>
      <c r="J6" s="80">
        <f t="shared" si="0"/>
        <v>1.046</v>
      </c>
      <c r="K6"/>
      <c r="L6"/>
    </row>
    <row r="7" spans="1:12" ht="15">
      <c r="A7" t="s">
        <v>210</v>
      </c>
      <c r="B7" t="s">
        <v>219</v>
      </c>
      <c r="C7"/>
      <c r="D7"/>
      <c r="E7" s="80">
        <v>1.049</v>
      </c>
      <c r="F7" s="80">
        <f t="shared" si="0"/>
        <v>1.049</v>
      </c>
      <c r="G7" s="80">
        <f t="shared" si="0"/>
        <v>1.049</v>
      </c>
      <c r="H7" s="80">
        <f t="shared" si="0"/>
        <v>1.049</v>
      </c>
      <c r="I7" s="80">
        <f t="shared" si="0"/>
        <v>1.049</v>
      </c>
      <c r="J7" s="80">
        <f t="shared" si="0"/>
        <v>1.049</v>
      </c>
      <c r="K7"/>
      <c r="L7"/>
    </row>
    <row r="8" spans="1:12" ht="15">
      <c r="A8" t="s">
        <v>220</v>
      </c>
      <c r="B8" t="s">
        <v>221</v>
      </c>
      <c r="C8"/>
      <c r="D8"/>
      <c r="E8" s="80">
        <v>1.028</v>
      </c>
      <c r="F8" s="80">
        <f t="shared" si="0"/>
        <v>1.028</v>
      </c>
      <c r="G8" s="80">
        <f t="shared" si="0"/>
        <v>1.028</v>
      </c>
      <c r="H8" s="80">
        <f t="shared" si="0"/>
        <v>1.028</v>
      </c>
      <c r="I8" s="80">
        <f t="shared" si="0"/>
        <v>1.028</v>
      </c>
      <c r="J8" s="80">
        <f t="shared" si="0"/>
        <v>1.028</v>
      </c>
      <c r="K8"/>
      <c r="L8"/>
    </row>
    <row r="9" spans="1:12" ht="15">
      <c r="A9" t="s">
        <v>222</v>
      </c>
      <c r="B9" t="s">
        <v>223</v>
      </c>
      <c r="C9"/>
      <c r="D9"/>
      <c r="E9" s="80">
        <v>1.067</v>
      </c>
      <c r="F9" s="80">
        <f t="shared" si="0"/>
        <v>1.067</v>
      </c>
      <c r="G9" s="80">
        <f t="shared" si="0"/>
        <v>1.067</v>
      </c>
      <c r="H9" s="80">
        <f t="shared" si="0"/>
        <v>1.067</v>
      </c>
      <c r="I9" s="80">
        <f t="shared" si="0"/>
        <v>1.067</v>
      </c>
      <c r="J9" s="80">
        <f t="shared" si="0"/>
        <v>1.067</v>
      </c>
      <c r="K9"/>
      <c r="L9"/>
    </row>
    <row r="10" spans="1:12" ht="15">
      <c r="A10" t="s">
        <v>224</v>
      </c>
      <c r="B10" t="s">
        <v>225</v>
      </c>
      <c r="C10"/>
      <c r="D10"/>
      <c r="E10" s="80">
        <v>1.05</v>
      </c>
      <c r="F10" s="80">
        <f t="shared" si="0"/>
        <v>1.05</v>
      </c>
      <c r="G10" s="80">
        <f t="shared" si="0"/>
        <v>1.05</v>
      </c>
      <c r="H10" s="80">
        <f t="shared" si="0"/>
        <v>1.05</v>
      </c>
      <c r="I10" s="80">
        <f t="shared" si="0"/>
        <v>1.05</v>
      </c>
      <c r="J10" s="80">
        <f t="shared" si="0"/>
        <v>1.05</v>
      </c>
      <c r="K10"/>
      <c r="L10"/>
    </row>
    <row r="11" spans="1:12" ht="15">
      <c r="A11" t="s">
        <v>226</v>
      </c>
      <c r="B11" t="s">
        <v>229</v>
      </c>
      <c r="C11"/>
      <c r="D11"/>
      <c r="E11" s="80">
        <v>1.079</v>
      </c>
      <c r="F11" s="80">
        <f t="shared" si="0"/>
        <v>1.079</v>
      </c>
      <c r="G11" s="80">
        <f t="shared" si="0"/>
        <v>1.079</v>
      </c>
      <c r="H11" s="80">
        <f t="shared" si="0"/>
        <v>1.079</v>
      </c>
      <c r="I11" s="80">
        <f t="shared" si="0"/>
        <v>1.079</v>
      </c>
      <c r="J11" s="80">
        <f t="shared" si="0"/>
        <v>1.079</v>
      </c>
      <c r="K11"/>
      <c r="L11"/>
    </row>
    <row r="12" spans="1:12" ht="15">
      <c r="A12" t="s">
        <v>203</v>
      </c>
      <c r="B12" t="s">
        <v>14</v>
      </c>
      <c r="C12"/>
      <c r="D12"/>
      <c r="E12" s="80">
        <v>1</v>
      </c>
      <c r="F12" s="80">
        <f t="shared" si="0"/>
        <v>1</v>
      </c>
      <c r="G12" s="80">
        <f t="shared" si="0"/>
        <v>1</v>
      </c>
      <c r="H12" s="80">
        <f t="shared" si="0"/>
        <v>1</v>
      </c>
      <c r="I12" s="80">
        <f t="shared" si="0"/>
        <v>1</v>
      </c>
      <c r="J12" s="80">
        <f t="shared" si="0"/>
        <v>1</v>
      </c>
      <c r="K12"/>
      <c r="L12"/>
    </row>
    <row r="13" spans="1:12" ht="15">
      <c r="A13" t="s">
        <v>16</v>
      </c>
      <c r="B13" t="s">
        <v>17</v>
      </c>
      <c r="C13"/>
      <c r="D13"/>
      <c r="E13" s="80">
        <v>1.426</v>
      </c>
      <c r="F13" s="80">
        <f t="shared" si="0"/>
        <v>1.426</v>
      </c>
      <c r="G13" s="80">
        <f t="shared" si="0"/>
        <v>1.426</v>
      </c>
      <c r="H13" s="80">
        <f t="shared" si="0"/>
        <v>1.426</v>
      </c>
      <c r="I13" s="80">
        <f t="shared" si="0"/>
        <v>1.426</v>
      </c>
      <c r="J13" s="80">
        <f t="shared" si="0"/>
        <v>1.426</v>
      </c>
      <c r="K13"/>
      <c r="L13"/>
    </row>
    <row r="14" spans="1:12" ht="15">
      <c r="A14" t="s">
        <v>18</v>
      </c>
      <c r="B14" t="s">
        <v>19</v>
      </c>
      <c r="C14"/>
      <c r="D14"/>
      <c r="E14" s="80">
        <v>1.208</v>
      </c>
      <c r="F14" s="80">
        <f t="shared" si="0"/>
        <v>1.208</v>
      </c>
      <c r="G14" s="80">
        <f t="shared" si="0"/>
        <v>1.208</v>
      </c>
      <c r="H14" s="80">
        <f t="shared" si="0"/>
        <v>1.208</v>
      </c>
      <c r="I14" s="80">
        <f t="shared" si="0"/>
        <v>1.208</v>
      </c>
      <c r="J14" s="80">
        <f t="shared" si="0"/>
        <v>1.208</v>
      </c>
      <c r="K14"/>
      <c r="L14"/>
    </row>
    <row r="15" spans="1:12" ht="15">
      <c r="A15" t="s">
        <v>227</v>
      </c>
      <c r="B15" t="s">
        <v>20</v>
      </c>
      <c r="C15"/>
      <c r="D15"/>
      <c r="E15" s="80">
        <v>1.209</v>
      </c>
      <c r="F15" s="80">
        <f t="shared" si="0"/>
        <v>1.209</v>
      </c>
      <c r="G15" s="80">
        <f t="shared" si="0"/>
        <v>1.209</v>
      </c>
      <c r="H15" s="80">
        <f t="shared" si="0"/>
        <v>1.209</v>
      </c>
      <c r="I15" s="80">
        <f t="shared" si="0"/>
        <v>1.209</v>
      </c>
      <c r="J15" s="80">
        <f t="shared" si="0"/>
        <v>1.209</v>
      </c>
      <c r="K15"/>
      <c r="L15"/>
    </row>
    <row r="16" spans="1:12" ht="15">
      <c r="A16" t="s">
        <v>208</v>
      </c>
      <c r="B16" t="s">
        <v>21</v>
      </c>
      <c r="C16"/>
      <c r="D16"/>
      <c r="E16" s="80">
        <v>1.1</v>
      </c>
      <c r="F16" s="80">
        <f t="shared" si="0"/>
        <v>1.1</v>
      </c>
      <c r="G16" s="80">
        <f t="shared" si="0"/>
        <v>1.1</v>
      </c>
      <c r="H16" s="80">
        <f t="shared" si="0"/>
        <v>1.1</v>
      </c>
      <c r="I16" s="80">
        <f t="shared" si="0"/>
        <v>1.1</v>
      </c>
      <c r="J16" s="80">
        <f t="shared" si="0"/>
        <v>1.1</v>
      </c>
      <c r="K16"/>
      <c r="L16"/>
    </row>
    <row r="17" spans="1:12" ht="15">
      <c r="A17" t="s">
        <v>204</v>
      </c>
      <c r="B17" t="s">
        <v>209</v>
      </c>
      <c r="C17"/>
      <c r="D17"/>
      <c r="E17" s="80">
        <v>1.09</v>
      </c>
      <c r="F17" s="80">
        <f t="shared" si="0"/>
        <v>1.09</v>
      </c>
      <c r="G17" s="80">
        <f t="shared" si="0"/>
        <v>1.09</v>
      </c>
      <c r="H17" s="80">
        <f t="shared" si="0"/>
        <v>1.09</v>
      </c>
      <c r="I17" s="80">
        <f t="shared" si="0"/>
        <v>1.09</v>
      </c>
      <c r="J17" s="80">
        <f t="shared" si="0"/>
        <v>1.09</v>
      </c>
      <c r="K17"/>
      <c r="L17"/>
    </row>
    <row r="18" spans="1:12" ht="15">
      <c r="A18" t="s">
        <v>22</v>
      </c>
      <c r="B18" t="s">
        <v>23</v>
      </c>
      <c r="C18"/>
      <c r="D18"/>
      <c r="E18" s="80">
        <v>1.254</v>
      </c>
      <c r="F18" s="80">
        <f t="shared" si="0"/>
        <v>1.254</v>
      </c>
      <c r="G18" s="80">
        <f t="shared" si="0"/>
        <v>1.254</v>
      </c>
      <c r="H18" s="80">
        <f t="shared" si="0"/>
        <v>1.254</v>
      </c>
      <c r="I18" s="80">
        <f t="shared" si="0"/>
        <v>1.254</v>
      </c>
      <c r="J18" s="80">
        <f t="shared" si="0"/>
        <v>1.254</v>
      </c>
      <c r="K18"/>
      <c r="L18"/>
    </row>
    <row r="19" spans="1:12" ht="15">
      <c r="A19" t="s">
        <v>24</v>
      </c>
      <c r="B19" t="s">
        <v>228</v>
      </c>
      <c r="C19"/>
      <c r="D19"/>
      <c r="E19" s="80">
        <v>1.509</v>
      </c>
      <c r="F19" s="80">
        <f t="shared" si="0"/>
        <v>1.509</v>
      </c>
      <c r="G19" s="80">
        <f t="shared" si="0"/>
        <v>1.509</v>
      </c>
      <c r="H19" s="80">
        <f t="shared" si="0"/>
        <v>1.509</v>
      </c>
      <c r="I19" s="80">
        <f t="shared" si="0"/>
        <v>1.509</v>
      </c>
      <c r="J19" s="80">
        <f t="shared" si="0"/>
        <v>1.509</v>
      </c>
      <c r="K19"/>
      <c r="L19"/>
    </row>
    <row r="20" spans="1:12" ht="15.75">
      <c r="A20" s="46" t="s">
        <v>211</v>
      </c>
      <c r="B20" s="46" t="s">
        <v>15</v>
      </c>
      <c r="C20" s="46"/>
      <c r="D20" s="46"/>
      <c r="E20" s="48">
        <f>K20/L20</f>
        <v>1.1298076923076923</v>
      </c>
      <c r="F20" s="80">
        <f>E20</f>
        <v>1.1298076923076923</v>
      </c>
      <c r="G20" s="80">
        <f>F20</f>
        <v>1.1298076923076923</v>
      </c>
      <c r="H20" s="80">
        <f>G20</f>
        <v>1.1298076923076923</v>
      </c>
      <c r="I20" s="80">
        <f>H20</f>
        <v>1.1298076923076923</v>
      </c>
      <c r="J20" s="80">
        <f>I20</f>
        <v>1.1298076923076923</v>
      </c>
      <c r="K20" s="81">
        <v>70.5</v>
      </c>
      <c r="L20" s="46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28</v>
      </c>
      <c r="G1" s="3" t="s">
        <v>29</v>
      </c>
      <c r="H1" s="3" t="s">
        <v>30</v>
      </c>
    </row>
    <row r="2" spans="1:8" ht="12.75">
      <c r="A2" s="1" t="s">
        <v>162</v>
      </c>
      <c r="B2" s="1" t="s">
        <v>87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161</v>
      </c>
    </row>
    <row r="3" spans="1:8" ht="42" customHeight="1">
      <c r="A3" s="4" t="s">
        <v>31</v>
      </c>
      <c r="B3" t="s">
        <v>32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33</v>
      </c>
      <c r="B4" t="s">
        <v>34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35</v>
      </c>
      <c r="B5" t="s">
        <v>36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37</v>
      </c>
      <c r="B6" t="s">
        <v>38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39</v>
      </c>
      <c r="B7" t="s">
        <v>40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41</v>
      </c>
      <c r="B8" t="s">
        <v>42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43</v>
      </c>
      <c r="B9" t="s">
        <v>44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45</v>
      </c>
      <c r="B10" t="s">
        <v>46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47</v>
      </c>
      <c r="B11" t="s">
        <v>48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49</v>
      </c>
      <c r="B12" t="s">
        <v>50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51</v>
      </c>
      <c r="B13" t="s">
        <v>52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53</v>
      </c>
      <c r="B14" t="s">
        <v>54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55</v>
      </c>
      <c r="B15" t="s">
        <v>56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57</v>
      </c>
      <c r="B16" t="s">
        <v>58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59</v>
      </c>
      <c r="B17" t="s">
        <v>60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61</v>
      </c>
      <c r="B18" t="s">
        <v>62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63</v>
      </c>
      <c r="B19" t="s">
        <v>64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65</v>
      </c>
      <c r="B20" t="s">
        <v>66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67</v>
      </c>
      <c r="B21" t="s">
        <v>68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69</v>
      </c>
      <c r="B22" t="s">
        <v>70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71</v>
      </c>
      <c r="B23" t="s">
        <v>72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193</v>
      </c>
      <c r="B24" t="s">
        <v>194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2021-06-11T14:06:21Z</dcterms:modified>
  <cp:category/>
  <cp:version/>
  <cp:contentType/>
  <cp:contentStatus/>
</cp:coreProperties>
</file>