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<sst xmlns="http://schemas.openxmlformats.org/spreadsheetml/2006/main" count="354" uniqueCount="282">
  <si>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</si>
  <si>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</si>
  <si>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</si>
  <si>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</si>
  <si>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</si>
  <si>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</si>
  <si>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</si>
  <si>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</si>
  <si>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</si>
  <si>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</si>
  <si>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</si>
  <si>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</si>
  <si>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</si>
  <si>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</si>
  <si>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</si>
  <si>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</si>
  <si>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</si>
  <si>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</si>
  <si>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</si>
  <si>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</si>
  <si>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</si>
  <si>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</si>
  <si>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</si>
  <si>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</si>
  <si>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</si>
  <si>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</si>
  <si>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</si>
  <si>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</si>
  <si>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</si>
  <si>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</si>
  <si>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</si>
  <si>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</si>
  <si>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</si>
  <si>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</si>
  <si>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</si>
  <si>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</si>
  <si>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</si>
  <si>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</si>
  <si>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</si>
  <si>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</si>
  <si>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</si>
  <si>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</si>
  <si>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</si>
  <si>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</si>
  <si>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</si>
  <si>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</si>
  <si>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</si>
  <si>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</si>
  <si>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</si>
  <si>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</si>
  <si>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</si>
  <si>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</si>
  <si>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</si>
  <si>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</si>
  <si>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</si>
  <si>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</si>
  <si>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</si>
  <si>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</si>
  <si>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</si>
  <si>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</si>
  <si>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</si>
  <si>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</si>
  <si>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</si>
  <si>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</si>
  <si>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</si>
  <si>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</si>
  <si>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</si>
  <si>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</si>
  <si>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</si>
  <si>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</si>
  <si>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</si>
  <si>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</si>
  <si>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</si>
  <si>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</si>
  <si>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</si>
  <si>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</si>
  <si>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</si>
  <si>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</si>
  <si>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</si>
  <si>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</si>
  <si>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</si>
  <si>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</si>
  <si>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</si>
  <si>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</si>
  <si>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</si>
  <si>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</si>
  <si>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</si>
  <si>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</si>
  <si>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</si>
  <si>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</si>
  <si>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</si>
  <si>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</si>
  <si>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</si>
  <si>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</si>
  <si>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</si>
  <si>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</si>
  <si>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</si>
  <si>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</si>
  <si>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</si>
  <si>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</si>
  <si>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</si>
  <si>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</si>
  <si>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</si>
  <si>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</si>
  <si>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</si>
  <si>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</si>
  <si>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</si>
  <si>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</si>
  <si>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</si>
  <si>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</si>
  <si>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</si>
  <si>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</si>
  <si>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</si>
  <si>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</si>
  <si>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</si>
  <si>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</si>
  <si>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</si>
  <si>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</si>
  <si>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</si>
  <si>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</si>
  <si>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</si>
  <si>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</si>
  <si>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</si>
  <si>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</si>
  <si>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</si>
  <si>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</si>
  <si>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</si>
  <si>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</si>
  <si>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</si>
  <si>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</si>
  <si>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</si>
  <si>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</si>
  <si>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</si>
  <si>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</si>
  <si>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</si>
  <si>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</si>
  <si>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</si>
  <si>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</si>
  <si>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</si>
  <si>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</si>
  <si>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</si>
  <si>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</si>
  <si>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</si>
  <si>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</si>
  <si>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</si>
  <si>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</si>
  <si>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</si>
  <si>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</si>
  <si>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</si>
  <si>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</si>
  <si>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</si>
  <si>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</si>
  <si>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</si>
  <si>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</si>
  <si>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</si>
  <si>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</si>
  <si>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</si>
  <si>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</si>
  <si>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</si>
  <si>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</si>
  <si>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</si>
  <si>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</si>
  <si>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</si>
  <si>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</si>
  <si>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</si>
  <si>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</si>
  <si>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</si>
  <si>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</si>
  <si>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</si>
  <si>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</si>
  <si>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</si>
  <si>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</si>
  <si>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</si>
  <si>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</si>
  <si>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</si>
  <si>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</si>
  <si>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</si>
  <si>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</si>
  <si>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</si>
  <si>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</si>
  <si>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</si>
  <si>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</si>
  <si>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</si>
  <si>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</si>
  <si>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</si>
  <si>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</si>
  <si>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</si>
  <si>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</si>
  <si>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</si>
  <si>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</si>
  <si>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</si>
  <si>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</si>
  <si>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</si>
  <si>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</si>
  <si>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</si>
  <si>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</si>
  <si>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</si>
  <si>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</si>
  <si>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</si>
  <si>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</si>
  <si>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</si>
  <si>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</si>
  <si>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</si>
  <si>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</si>
  <si>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</si>
  <si>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</si>
  <si>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</si>
  <si>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</si>
  <si>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</si>
  <si>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</si>
  <si>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</si>
  <si>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</si>
  <si>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</si>
  <si>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</si>
  <si>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</si>
  <si>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John Sulllivan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</si>
  <si>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</si>
  <si>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</si>
  <si>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</si>
  <si>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</si>
  <si>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</si>
  <si>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</si>
  <si>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</si>
  <si>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Rory Oconnor</t>
  </si>
  <si>
    <t>Mike Evans</t>
  </si>
  <si>
    <t>Wt %</t>
  </si>
  <si>
    <t>F-27 Tri                             All Sails</t>
  </si>
  <si>
    <t>HFX1 S</t>
  </si>
  <si>
    <t>ACF</t>
  </si>
  <si>
    <t>A-Class</t>
  </si>
  <si>
    <t>A-Classic (straight/constant curve foils)</t>
  </si>
  <si>
    <t>Formula 18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</si>
  <si>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</si>
  <si>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</si>
  <si>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</si>
  <si>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</si>
  <si>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</si>
  <si>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</si>
  <si>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</si>
  <si>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</si>
  <si>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</si>
  <si>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</si>
  <si>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</si>
  <si>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</si>
  <si>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</si>
  <si>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</si>
  <si>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</si>
  <si>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</si>
  <si>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</si>
  <si>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</si>
  <si>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</si>
  <si>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</si>
  <si>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</si>
  <si>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</si>
  <si>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</si>
  <si>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</si>
  <si>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</si>
  <si>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</si>
  <si>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</si>
  <si>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</si>
  <si>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</si>
  <si>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</si>
  <si>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</si>
  <si>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</si>
  <si>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</si>
  <si>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</si>
  <si>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</si>
  <si>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</si>
  <si>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Goodall Viper Double F16</t>
  </si>
  <si>
    <t>Goodall Viper Solo F16</t>
  </si>
  <si>
    <t>Hobie 17</t>
  </si>
  <si>
    <t>Nacra F15</t>
  </si>
  <si>
    <t>F15</t>
  </si>
  <si>
    <t>Nacra F16 Double</t>
  </si>
  <si>
    <t>Nacra F16 Single</t>
  </si>
  <si>
    <t>Marty Rosen</t>
  </si>
  <si>
    <t>Rich Graham</t>
  </si>
  <si>
    <t>Aaron</t>
  </si>
  <si>
    <t>Ruslan Solovyen</t>
  </si>
  <si>
    <t>Andrea</t>
  </si>
  <si>
    <t>Joe Virgulti</t>
  </si>
  <si>
    <t>Ori Ben-Zvi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</si>
</sst>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name val="Geneva"/>
      <family val="0"/>
    </font>
    <font>
      <sz val="11"/>
      <color indexed="63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0" fontId="7" fillId="2" borderId="0" xfId="21" applyFill="1">
      <alignment/>
      <protection/>
    </xf>
    <xf numFmtId="49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67" fontId="8" fillId="0" borderId="1" xfId="15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8" fillId="0" borderId="1" xfId="15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right" vertical="top"/>
    </xf>
    <xf numFmtId="0" fontId="7" fillId="2" borderId="0" xfId="21" applyFont="1" applyFill="1">
      <alignment/>
      <protection/>
    </xf>
    <xf numFmtId="167" fontId="10" fillId="0" borderId="0" xfId="0" applyNumberFormat="1" applyFont="1" applyAlignment="1">
      <alignment/>
    </xf>
    <xf numFmtId="167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7" fontId="7" fillId="0" borderId="0" xfId="15" applyNumberFormat="1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14" fillId="0" borderId="10" xfId="0" applyFont="1" applyFill="1" applyBorder="1" applyAlignment="1" applyProtection="1">
      <alignment horizontal="center"/>
      <protection/>
    </xf>
    <xf numFmtId="0" fontId="10" fillId="2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 applyProtection="1">
      <alignment horizontal="center" vertical="top"/>
      <protection/>
    </xf>
    <xf numFmtId="0" fontId="10" fillId="2" borderId="10" xfId="15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left"/>
      <protection/>
    </xf>
    <xf numFmtId="43" fontId="13" fillId="0" borderId="10" xfId="15" applyFont="1" applyBorder="1" applyAlignment="1" applyProtection="1">
      <alignment horizontal="center" vertical="top"/>
      <protection/>
    </xf>
    <xf numFmtId="167" fontId="13" fillId="0" borderId="10" xfId="15" applyNumberFormat="1" applyFont="1" applyBorder="1" applyAlignment="1" applyProtection="1">
      <alignment horizontal="center" vertical="top"/>
      <protection/>
    </xf>
    <xf numFmtId="0" fontId="13" fillId="4" borderId="10" xfId="0" applyNumberFormat="1" applyFont="1" applyFill="1" applyBorder="1" applyAlignment="1" applyProtection="1">
      <alignment horizontal="center" vertical="top"/>
      <protection/>
    </xf>
    <xf numFmtId="0" fontId="13" fillId="2" borderId="10" xfId="0" applyNumberFormat="1" applyFont="1" applyFill="1" applyBorder="1" applyAlignment="1" applyProtection="1">
      <alignment horizontal="center" vertical="top"/>
      <protection/>
    </xf>
    <xf numFmtId="2" fontId="13" fillId="0" borderId="10" xfId="15" applyNumberFormat="1" applyFont="1" applyBorder="1" applyAlignment="1" applyProtection="1">
      <alignment horizontal="center" vertical="top"/>
      <protection/>
    </xf>
    <xf numFmtId="0" fontId="1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43" fontId="7" fillId="0" borderId="10" xfId="15" applyFont="1" applyBorder="1" applyAlignment="1">
      <alignment/>
    </xf>
    <xf numFmtId="167" fontId="7" fillId="0" borderId="10" xfId="15" applyNumberFormat="1" applyFont="1" applyBorder="1" applyAlignment="1">
      <alignment/>
    </xf>
    <xf numFmtId="0" fontId="7" fillId="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7" fillId="0" borderId="10" xfId="15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43" fontId="7" fillId="5" borderId="0" xfId="15" applyFont="1" applyFill="1" applyBorder="1" applyAlignment="1">
      <alignment/>
    </xf>
    <xf numFmtId="167" fontId="7" fillId="5" borderId="0" xfId="15" applyNumberFormat="1" applyFont="1" applyFill="1" applyBorder="1" applyAlignment="1">
      <alignment/>
    </xf>
    <xf numFmtId="2" fontId="7" fillId="5" borderId="0" xfId="15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167" fontId="14" fillId="0" borderId="13" xfId="15" applyNumberFormat="1" applyFont="1" applyBorder="1" applyAlignment="1" applyProtection="1">
      <alignment horizontal="center" vertical="top"/>
      <protection/>
    </xf>
    <xf numFmtId="167" fontId="14" fillId="0" borderId="14" xfId="15" applyNumberFormat="1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H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2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6" sqref="E6"/>
    </sheetView>
  </sheetViews>
  <sheetFormatPr defaultColWidth="9.140625" defaultRowHeight="12.75"/>
  <cols>
    <col min="1" max="1" width="9.140625" style="97" bestFit="1" customWidth="1"/>
    <col min="2" max="2" width="7.28125" style="97" bestFit="1" customWidth="1"/>
    <col min="3" max="3" width="9.00390625" style="99" bestFit="1" customWidth="1"/>
    <col min="4" max="4" width="17.8515625" style="98" bestFit="1" customWidth="1"/>
    <col min="5" max="5" width="7.00390625" style="98" bestFit="1" customWidth="1"/>
    <col min="6" max="6" width="7.421875" style="98" customWidth="1"/>
    <col min="7" max="7" width="5.140625" style="98" hidden="1" customWidth="1"/>
    <col min="8" max="8" width="4.421875" style="98" bestFit="1" customWidth="1"/>
    <col min="9" max="9" width="4.421875" style="98" hidden="1" customWidth="1"/>
    <col min="10" max="10" width="4.140625" style="98" hidden="1" customWidth="1"/>
    <col min="11" max="11" width="5.140625" style="98" hidden="1" customWidth="1"/>
    <col min="12" max="12" width="9.7109375" style="100" hidden="1" customWidth="1"/>
    <col min="13" max="13" width="9.8515625" style="101" bestFit="1" customWidth="1"/>
    <col min="14" max="15" width="8.421875" style="101" bestFit="1" customWidth="1"/>
    <col min="16" max="16" width="3.8515625" style="98" bestFit="1" customWidth="1"/>
    <col min="17" max="17" width="5.140625" style="98" bestFit="1" customWidth="1"/>
    <col min="18" max="18" width="5.421875" style="98" bestFit="1" customWidth="1"/>
    <col min="19" max="19" width="10.140625" style="102" bestFit="1" customWidth="1"/>
    <col min="20" max="20" width="12.140625" style="102" bestFit="1" customWidth="1"/>
    <col min="21" max="16384" width="8.7109375" style="98" customWidth="1"/>
  </cols>
  <sheetData>
    <row r="1" spans="1:20" s="70" customFormat="1" ht="15.75">
      <c r="A1" s="68" t="s">
        <v>207</v>
      </c>
      <c r="B1" s="69"/>
      <c r="D1" s="71" t="s">
        <v>206</v>
      </c>
      <c r="E1" s="72">
        <v>3</v>
      </c>
      <c r="F1" s="73"/>
      <c r="G1" s="73"/>
      <c r="H1" s="103"/>
      <c r="I1" s="103"/>
      <c r="J1" s="103"/>
      <c r="K1" s="75"/>
      <c r="L1" s="75"/>
      <c r="M1" s="105" t="s">
        <v>210</v>
      </c>
      <c r="N1" s="106"/>
      <c r="O1" s="76"/>
      <c r="P1" s="104" t="s">
        <v>208</v>
      </c>
      <c r="Q1" s="104"/>
      <c r="R1" s="104"/>
      <c r="S1" s="104"/>
      <c r="T1" s="104"/>
    </row>
    <row r="2" spans="1:20" s="70" customFormat="1" ht="15.75">
      <c r="A2" s="68" t="s">
        <v>91</v>
      </c>
      <c r="B2" s="68" t="s">
        <v>171</v>
      </c>
      <c r="C2" s="77" t="s">
        <v>94</v>
      </c>
      <c r="D2" s="68" t="s">
        <v>92</v>
      </c>
      <c r="E2" s="68" t="s">
        <v>93</v>
      </c>
      <c r="F2" s="75" t="s">
        <v>5</v>
      </c>
      <c r="G2" s="75" t="s">
        <v>95</v>
      </c>
      <c r="H2" s="74" t="s">
        <v>96</v>
      </c>
      <c r="I2" s="74" t="s">
        <v>97</v>
      </c>
      <c r="J2" s="74" t="s">
        <v>95</v>
      </c>
      <c r="K2" s="74" t="s">
        <v>90</v>
      </c>
      <c r="L2" s="78" t="s">
        <v>225</v>
      </c>
      <c r="M2" s="79" t="s">
        <v>98</v>
      </c>
      <c r="N2" s="79" t="s">
        <v>99</v>
      </c>
      <c r="O2" s="79" t="s">
        <v>100</v>
      </c>
      <c r="P2" s="80" t="s">
        <v>101</v>
      </c>
      <c r="Q2" s="81" t="s">
        <v>90</v>
      </c>
      <c r="R2" s="81" t="s">
        <v>102</v>
      </c>
      <c r="S2" s="82" t="s">
        <v>103</v>
      </c>
      <c r="T2" s="82" t="s">
        <v>104</v>
      </c>
    </row>
    <row r="3" spans="1:20" s="70" customFormat="1" ht="15.75">
      <c r="A3" s="73">
        <v>3</v>
      </c>
      <c r="B3" s="83">
        <v>1</v>
      </c>
      <c r="C3" s="95">
        <v>111554</v>
      </c>
      <c r="D3" s="91" t="s">
        <v>275</v>
      </c>
      <c r="E3" s="91"/>
      <c r="F3" s="85" t="s">
        <v>21</v>
      </c>
      <c r="G3" s="93">
        <f aca="true" t="shared" si="0" ref="G3:G12">K3</f>
        <v>285</v>
      </c>
      <c r="J3" s="70">
        <f aca="true" t="shared" si="1" ref="J3:J12">IF(OR(F3="",K3="nl"),"",IF(L3&lt;70,"L4",IF(L3&lt;80,"L3",IF(L3&lt;90,"L2",IF(L3&lt;100,"L1",IF(L3&gt;130,"H3",IF(L3&gt;120,"H2",IF(L3&gt;110,"H1",""))))))))</f>
      </c>
      <c r="K3" s="70">
        <f>IF(F3="","",INDEX(SCHRS!$A$1:J$916,MATCH(F3,SCHRS!$B$1:$B$916,0),3))</f>
        <v>285</v>
      </c>
      <c r="L3" s="86">
        <f aca="true" t="shared" si="2" ref="L3:L12">IF(F3="","",IF(K3="nl",100,100*G3/K3))</f>
        <v>100</v>
      </c>
      <c r="M3" s="87">
        <f>IF(F3="","",INDEX(SCHRS!$A$1:$J$916,MATCH(F3,SCHRS!$B$1:$B$916,0),$E$1+5))</f>
        <v>1.193</v>
      </c>
      <c r="N3" s="87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7">
        <f aca="true" t="shared" si="3" ref="O3:O12">IF(F3="","",M3*N3)</f>
        <v>1.193</v>
      </c>
      <c r="P3" s="88">
        <v>2</v>
      </c>
      <c r="Q3" s="89">
        <v>33</v>
      </c>
      <c r="R3" s="89">
        <v>28</v>
      </c>
      <c r="S3" s="90">
        <f aca="true" t="shared" si="4" ref="S3:S12">IF(R3="","",IF(TYPE(R3)=2,R3,(P3*60+Q3+(R3/60))))</f>
        <v>153.46666666666667</v>
      </c>
      <c r="T3" s="90">
        <f aca="true" t="shared" si="5" ref="T3:T12">IF(S3="","",IF(TYPE(R3)=2,S3,S3/(O3)))</f>
        <v>128.63928471640122</v>
      </c>
    </row>
    <row r="4" spans="1:20" s="70" customFormat="1" ht="15.75">
      <c r="A4" s="73">
        <v>5</v>
      </c>
      <c r="B4" s="83">
        <v>2</v>
      </c>
      <c r="C4" s="85">
        <v>671</v>
      </c>
      <c r="D4" s="85" t="s">
        <v>224</v>
      </c>
      <c r="E4" s="85"/>
      <c r="F4" s="85" t="s">
        <v>21</v>
      </c>
      <c r="G4" s="93">
        <f t="shared" si="0"/>
        <v>285</v>
      </c>
      <c r="J4" s="70">
        <f t="shared" si="1"/>
      </c>
      <c r="K4" s="70">
        <f>IF(F4="","",INDEX(SCHRS!$A$1:J$916,MATCH(F4,SCHRS!$B$1:$B$916,0),3))</f>
        <v>285</v>
      </c>
      <c r="L4" s="86">
        <f t="shared" si="2"/>
        <v>100</v>
      </c>
      <c r="M4" s="87">
        <f>IF(F4="","",INDEX(SCHRS!$A$1:$J$916,MATCH(F4,SCHRS!$B$1:$B$916,0),$E$1+5))</f>
        <v>1.193</v>
      </c>
      <c r="N4" s="87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7">
        <f t="shared" si="3"/>
        <v>1.193</v>
      </c>
      <c r="P4" s="88">
        <v>2</v>
      </c>
      <c r="Q4" s="89">
        <v>36</v>
      </c>
      <c r="R4" s="89">
        <v>32</v>
      </c>
      <c r="S4" s="90">
        <f t="shared" si="4"/>
        <v>156.53333333333333</v>
      </c>
      <c r="T4" s="90">
        <f t="shared" si="5"/>
        <v>131.2098351494831</v>
      </c>
    </row>
    <row r="5" spans="1:20" s="70" customFormat="1" ht="15.75">
      <c r="A5" s="73">
        <v>9</v>
      </c>
      <c r="B5" s="83">
        <v>3</v>
      </c>
      <c r="C5" s="85">
        <v>6469</v>
      </c>
      <c r="D5" s="84" t="s">
        <v>280</v>
      </c>
      <c r="E5" s="84"/>
      <c r="F5" s="85" t="s">
        <v>21</v>
      </c>
      <c r="G5" s="93">
        <f t="shared" si="0"/>
        <v>285</v>
      </c>
      <c r="J5" s="70">
        <f t="shared" si="1"/>
      </c>
      <c r="K5" s="70">
        <f>IF(F5="","",INDEX(SCHRS!$A$1:J$916,MATCH(F5,SCHRS!$B$1:$B$916,0),3))</f>
        <v>285</v>
      </c>
      <c r="L5" s="86">
        <f t="shared" si="2"/>
        <v>100</v>
      </c>
      <c r="M5" s="87">
        <f>IF(F5="","",INDEX(SCHRS!$A$1:$J$916,MATCH(F5,SCHRS!$B$1:$B$916,0),$E$1+5))</f>
        <v>1.193</v>
      </c>
      <c r="N5" s="87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7">
        <f t="shared" si="3"/>
        <v>1.193</v>
      </c>
      <c r="P5" s="88">
        <v>2</v>
      </c>
      <c r="Q5" s="89">
        <v>52</v>
      </c>
      <c r="R5" s="89">
        <v>30</v>
      </c>
      <c r="S5" s="90">
        <f t="shared" si="4"/>
        <v>172.5</v>
      </c>
      <c r="T5" s="90">
        <f t="shared" si="5"/>
        <v>144.59346186085497</v>
      </c>
    </row>
    <row r="6" spans="1:20" s="70" customFormat="1" ht="15.75">
      <c r="A6" s="73">
        <v>6</v>
      </c>
      <c r="B6" s="83">
        <v>4</v>
      </c>
      <c r="C6" s="84">
        <v>74909</v>
      </c>
      <c r="D6" s="84" t="s">
        <v>277</v>
      </c>
      <c r="E6" s="94"/>
      <c r="F6" s="85" t="s">
        <v>21</v>
      </c>
      <c r="G6" s="93">
        <f t="shared" si="0"/>
        <v>285</v>
      </c>
      <c r="J6" s="70">
        <f t="shared" si="1"/>
      </c>
      <c r="K6" s="70">
        <f>IF(F6="","",INDEX(SCHRS!$A$1:J$916,MATCH(F6,SCHRS!$B$1:$B$916,0),3))</f>
        <v>285</v>
      </c>
      <c r="L6" s="86">
        <f t="shared" si="2"/>
        <v>100</v>
      </c>
      <c r="M6" s="87">
        <f>IF(F6="","",INDEX(SCHRS!$A$1:$J$916,MATCH(F6,SCHRS!$B$1:$B$916,0),$E$1+5))</f>
        <v>1.193</v>
      </c>
      <c r="N6" s="87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7">
        <f t="shared" si="3"/>
        <v>1.193</v>
      </c>
      <c r="P6" s="88">
        <v>2</v>
      </c>
      <c r="Q6" s="89">
        <v>55</v>
      </c>
      <c r="R6" s="89">
        <v>12</v>
      </c>
      <c r="S6" s="90">
        <f t="shared" si="4"/>
        <v>175.2</v>
      </c>
      <c r="T6" s="90">
        <f t="shared" si="5"/>
        <v>146.8566638725901</v>
      </c>
    </row>
    <row r="7" spans="1:20" s="70" customFormat="1" ht="15.75">
      <c r="A7" s="73">
        <v>10</v>
      </c>
      <c r="B7" s="83">
        <v>5</v>
      </c>
      <c r="C7" s="95">
        <v>136</v>
      </c>
      <c r="D7" s="91" t="s">
        <v>281</v>
      </c>
      <c r="E7" s="91"/>
      <c r="F7" s="92" t="s">
        <v>36</v>
      </c>
      <c r="G7" s="93">
        <f t="shared" si="0"/>
        <v>145</v>
      </c>
      <c r="J7" s="70">
        <f t="shared" si="1"/>
      </c>
      <c r="K7" s="70">
        <f>IF(F7="","",INDEX(SCHRS!$A$1:J$916,MATCH(F7,SCHRS!$B$1:$B$916,0),3))</f>
        <v>145</v>
      </c>
      <c r="L7" s="86">
        <f t="shared" si="2"/>
        <v>100</v>
      </c>
      <c r="M7" s="87">
        <f>IF(F7="","",INDEX(SCHRS!$A$1:$J$916,MATCH(F7,SCHRS!$B$1:$B$916,0),$E$1+5))</f>
        <v>1.105</v>
      </c>
      <c r="N7" s="87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7">
        <f t="shared" si="3"/>
        <v>1.105</v>
      </c>
      <c r="P7" s="88">
        <v>2</v>
      </c>
      <c r="Q7" s="89">
        <v>44</v>
      </c>
      <c r="R7" s="89">
        <v>34</v>
      </c>
      <c r="S7" s="90">
        <f t="shared" si="4"/>
        <v>164.56666666666666</v>
      </c>
      <c r="T7" s="90">
        <f t="shared" si="5"/>
        <v>148.9291101055807</v>
      </c>
    </row>
    <row r="8" spans="1:20" s="70" customFormat="1" ht="15.75">
      <c r="A8" s="73">
        <v>1</v>
      </c>
      <c r="B8" s="83">
        <v>6</v>
      </c>
      <c r="C8" s="95">
        <v>125</v>
      </c>
      <c r="D8" s="91" t="s">
        <v>223</v>
      </c>
      <c r="E8" s="91"/>
      <c r="F8" s="92" t="s">
        <v>23</v>
      </c>
      <c r="G8" s="93">
        <f>K8</f>
        <v>295</v>
      </c>
      <c r="H8" s="70" t="s">
        <v>83</v>
      </c>
      <c r="J8" s="70">
        <f t="shared" si="1"/>
      </c>
      <c r="K8" s="70">
        <f>IF(F8="","",INDEX(SCHRS!$A$1:J$916,MATCH(F8,SCHRS!$B$1:$B$916,0),3))</f>
        <v>295</v>
      </c>
      <c r="L8" s="86">
        <f t="shared" si="2"/>
        <v>100</v>
      </c>
      <c r="M8" s="87">
        <f>IF(F8="","",INDEX(SCHRS!$A$1:$J$916,MATCH(F8,SCHRS!$B$1:$B$916,0),$E$1+5))</f>
        <v>1.091</v>
      </c>
      <c r="N8" s="87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0.958</v>
      </c>
      <c r="O8" s="87">
        <f t="shared" si="3"/>
        <v>1.045178</v>
      </c>
      <c r="P8" s="88">
        <v>2</v>
      </c>
      <c r="Q8" s="89">
        <v>40</v>
      </c>
      <c r="R8" s="89">
        <v>24</v>
      </c>
      <c r="S8" s="90">
        <f t="shared" si="4"/>
        <v>160.4</v>
      </c>
      <c r="T8" s="90">
        <f t="shared" si="5"/>
        <v>153.46668223020387</v>
      </c>
    </row>
    <row r="9" spans="1:20" s="70" customFormat="1" ht="15.75">
      <c r="A9" s="73">
        <v>4</v>
      </c>
      <c r="B9" s="83">
        <v>7</v>
      </c>
      <c r="C9" s="95">
        <v>820</v>
      </c>
      <c r="D9" s="91" t="s">
        <v>276</v>
      </c>
      <c r="E9" s="91"/>
      <c r="F9" s="92" t="s">
        <v>36</v>
      </c>
      <c r="G9" s="93">
        <f t="shared" si="0"/>
        <v>145</v>
      </c>
      <c r="J9" s="70">
        <f t="shared" si="1"/>
      </c>
      <c r="K9" s="70">
        <f>IF(F9="","",INDEX(SCHRS!$A$1:J$916,MATCH(F9,SCHRS!$B$1:$B$916,0),3))</f>
        <v>145</v>
      </c>
      <c r="L9" s="86">
        <f t="shared" si="2"/>
        <v>100</v>
      </c>
      <c r="M9" s="87">
        <f>IF(F9="","",INDEX(SCHRS!$A$1:$J$916,MATCH(F9,SCHRS!$B$1:$B$916,0),$E$1+5))</f>
        <v>1.105</v>
      </c>
      <c r="N9" s="87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7">
        <f t="shared" si="3"/>
        <v>1.105</v>
      </c>
      <c r="P9" s="88">
        <v>2</v>
      </c>
      <c r="Q9" s="89">
        <v>50</v>
      </c>
      <c r="R9" s="89">
        <v>51</v>
      </c>
      <c r="S9" s="90">
        <f t="shared" si="4"/>
        <v>170.85</v>
      </c>
      <c r="T9" s="90">
        <f t="shared" si="5"/>
        <v>154.6153846153846</v>
      </c>
    </row>
    <row r="10" spans="1:20" s="70" customFormat="1" ht="15.75">
      <c r="A10" s="73">
        <v>2</v>
      </c>
      <c r="B10" s="83">
        <v>8</v>
      </c>
      <c r="C10" s="85">
        <v>350</v>
      </c>
      <c r="D10" s="85" t="s">
        <v>215</v>
      </c>
      <c r="E10" s="85"/>
      <c r="F10" s="85" t="s">
        <v>17</v>
      </c>
      <c r="G10" s="93" t="str">
        <f t="shared" si="0"/>
        <v>nl</v>
      </c>
      <c r="J10" s="70">
        <f t="shared" si="1"/>
      </c>
      <c r="K10" s="70" t="str">
        <f>IF(F10="","",INDEX(SCHRS!$A$1:J$916,MATCH(F10,SCHRS!$B$1:$B$916,0),3))</f>
        <v>nl</v>
      </c>
      <c r="L10" s="86">
        <f t="shared" si="2"/>
        <v>100</v>
      </c>
      <c r="M10" s="87">
        <f>IF(F10="","",INDEX(SCHRS!$A$1:$J$916,MATCH(F10,SCHRS!$B$1:$B$916,0),$E$1+5))</f>
        <v>1.1298076923076923</v>
      </c>
      <c r="N10" s="87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7">
        <f t="shared" si="3"/>
        <v>1.1298076923076923</v>
      </c>
      <c r="P10" s="88">
        <v>2</v>
      </c>
      <c r="Q10" s="89">
        <v>57</v>
      </c>
      <c r="R10" s="89">
        <v>48</v>
      </c>
      <c r="S10" s="90">
        <f t="shared" si="4"/>
        <v>177.8</v>
      </c>
      <c r="T10" s="90">
        <f t="shared" si="5"/>
        <v>157.37191489361703</v>
      </c>
    </row>
    <row r="11" spans="1:20" s="96" customFormat="1" ht="15.75">
      <c r="A11" s="73">
        <v>7</v>
      </c>
      <c r="B11" s="83">
        <v>9</v>
      </c>
      <c r="C11" s="91"/>
      <c r="D11" s="91" t="s">
        <v>278</v>
      </c>
      <c r="E11" s="85"/>
      <c r="F11" s="92" t="s">
        <v>15</v>
      </c>
      <c r="G11" s="93" t="str">
        <f t="shared" si="0"/>
        <v>nl</v>
      </c>
      <c r="J11" s="70">
        <f t="shared" si="1"/>
      </c>
      <c r="K11" s="70" t="str">
        <f>IF(F11="","",INDEX(SCHRS!$A$1:J$916,MATCH(F11,SCHRS!$B$1:$B$916,0),3))</f>
        <v>nl</v>
      </c>
      <c r="L11" s="86">
        <f t="shared" si="2"/>
        <v>100</v>
      </c>
      <c r="M11" s="87">
        <f>IF(F11="","",INDEX(SCHRS!$A$1:$J$916,MATCH(F11,SCHRS!$B$1:$B$916,0),$E$1+5))</f>
        <v>1.04</v>
      </c>
      <c r="N11" s="87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7">
        <f t="shared" si="3"/>
        <v>1.04</v>
      </c>
      <c r="P11" s="88">
        <v>2</v>
      </c>
      <c r="Q11" s="89">
        <v>58</v>
      </c>
      <c r="R11" s="89">
        <v>35</v>
      </c>
      <c r="S11" s="90">
        <f t="shared" si="4"/>
        <v>178.58333333333334</v>
      </c>
      <c r="T11" s="90">
        <f t="shared" si="5"/>
        <v>171.7147435897436</v>
      </c>
    </row>
    <row r="12" spans="1:20" s="70" customFormat="1" ht="15.75">
      <c r="A12" s="73">
        <v>8</v>
      </c>
      <c r="B12" s="83">
        <v>10</v>
      </c>
      <c r="C12" s="70">
        <v>12930</v>
      </c>
      <c r="D12" s="85" t="s">
        <v>279</v>
      </c>
      <c r="E12" s="85"/>
      <c r="F12" s="85" t="s">
        <v>23</v>
      </c>
      <c r="G12" s="93">
        <f t="shared" si="0"/>
        <v>295</v>
      </c>
      <c r="J12" s="70">
        <f t="shared" si="1"/>
      </c>
      <c r="K12" s="70">
        <f>IF(F12="","",INDEX(SCHRS!$A$1:J$916,MATCH(F12,SCHRS!$B$1:$B$916,0),3))</f>
        <v>295</v>
      </c>
      <c r="L12" s="86">
        <f t="shared" si="2"/>
        <v>100</v>
      </c>
      <c r="M12" s="87">
        <f>IF(F12="","",INDEX(SCHRS!$A$1:$J$916,MATCH(F12,SCHRS!$B$1:$B$916,0),$E$1+5))</f>
        <v>1.091</v>
      </c>
      <c r="N12" s="87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87">
        <f t="shared" si="3"/>
        <v>1.091</v>
      </c>
      <c r="P12" s="88">
        <v>3</v>
      </c>
      <c r="Q12" s="89">
        <v>15</v>
      </c>
      <c r="R12" s="89">
        <v>0</v>
      </c>
      <c r="S12" s="90">
        <f t="shared" si="4"/>
        <v>195</v>
      </c>
      <c r="T12" s="90">
        <f t="shared" si="5"/>
        <v>178.73510540788268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42" bestFit="1" customWidth="1"/>
    <col min="2" max="2" width="5.421875" style="42" bestFit="1" customWidth="1"/>
    <col min="3" max="3" width="14.00390625" style="42" bestFit="1" customWidth="1"/>
    <col min="4" max="4" width="12.7109375" style="42" bestFit="1" customWidth="1"/>
    <col min="5" max="5" width="5.7109375" style="42" bestFit="1" customWidth="1"/>
    <col min="6" max="6" width="6.140625" style="42" bestFit="1" customWidth="1"/>
    <col min="7" max="10" width="6.7109375" style="42" bestFit="1" customWidth="1"/>
    <col min="11" max="11" width="6.28125" style="42" bestFit="1" customWidth="1"/>
    <col min="12" max="12" width="5.28125" style="44" bestFit="1" customWidth="1"/>
    <col min="13" max="13" width="4.28125" style="44" bestFit="1" customWidth="1"/>
    <col min="14" max="16384" width="8.7109375" style="42" customWidth="1"/>
  </cols>
  <sheetData>
    <row r="1" spans="1:13" ht="12.75">
      <c r="A1" s="19" t="s">
        <v>207</v>
      </c>
      <c r="B1" s="107" t="s">
        <v>170</v>
      </c>
      <c r="C1" s="107"/>
      <c r="D1" s="107"/>
      <c r="E1" s="107"/>
      <c r="F1" s="107"/>
      <c r="G1" s="107"/>
      <c r="H1" s="107"/>
      <c r="I1" s="107"/>
      <c r="J1" s="107"/>
      <c r="K1" s="107" t="s">
        <v>209</v>
      </c>
      <c r="L1" s="107"/>
      <c r="M1" s="107"/>
    </row>
    <row r="2" spans="1:13" ht="12.75">
      <c r="A2" s="19" t="s">
        <v>91</v>
      </c>
      <c r="B2" s="19" t="s">
        <v>171</v>
      </c>
      <c r="C2" s="19" t="s">
        <v>92</v>
      </c>
      <c r="D2" s="19" t="s">
        <v>93</v>
      </c>
      <c r="E2" s="19" t="s">
        <v>94</v>
      </c>
      <c r="F2" s="21" t="s">
        <v>5</v>
      </c>
      <c r="G2" s="21" t="s">
        <v>172</v>
      </c>
      <c r="H2" s="21" t="s">
        <v>173</v>
      </c>
      <c r="I2" s="21" t="s">
        <v>174</v>
      </c>
      <c r="J2" s="21" t="s">
        <v>175</v>
      </c>
      <c r="K2" s="21" t="s">
        <v>176</v>
      </c>
      <c r="L2" s="33" t="s">
        <v>177</v>
      </c>
      <c r="M2" s="33" t="s">
        <v>178</v>
      </c>
    </row>
    <row r="3" spans="1:13" ht="12.75">
      <c r="A3" s="22"/>
      <c r="B3" s="25"/>
      <c r="C3" s="23"/>
      <c r="D3" s="23"/>
      <c r="E3" s="24"/>
      <c r="F3" s="24"/>
      <c r="G3" s="25"/>
      <c r="H3" s="25"/>
      <c r="I3" s="25"/>
      <c r="J3" s="25"/>
      <c r="K3" s="30">
        <f aca="true" t="shared" si="0" ref="K3:K12">MAX(G3:J3)</f>
        <v>0</v>
      </c>
      <c r="L3" s="32">
        <f aca="true" t="shared" si="1" ref="L3:L12">SUM(G3:J3)</f>
        <v>0</v>
      </c>
      <c r="M3" s="32">
        <f aca="true" t="shared" si="2" ref="M3:M12">L3-K3</f>
        <v>0</v>
      </c>
    </row>
    <row r="4" spans="1:13" ht="12.75">
      <c r="A4" s="22"/>
      <c r="B4" s="25"/>
      <c r="C4" s="26"/>
      <c r="D4" s="26"/>
      <c r="E4" s="29"/>
      <c r="F4" s="28"/>
      <c r="G4" s="25"/>
      <c r="H4" s="25"/>
      <c r="I4" s="25"/>
      <c r="J4" s="25"/>
      <c r="K4" s="30">
        <f t="shared" si="0"/>
        <v>0</v>
      </c>
      <c r="L4" s="32">
        <f t="shared" si="1"/>
        <v>0</v>
      </c>
      <c r="M4" s="32">
        <f t="shared" si="2"/>
        <v>0</v>
      </c>
    </row>
    <row r="5" spans="1:13" ht="12.75">
      <c r="A5" s="22"/>
      <c r="B5" s="25"/>
      <c r="C5" s="23"/>
      <c r="D5" s="23"/>
      <c r="E5" s="24"/>
      <c r="F5" s="24"/>
      <c r="G5" s="25"/>
      <c r="H5" s="25"/>
      <c r="I5" s="25"/>
      <c r="J5" s="25"/>
      <c r="K5" s="30">
        <f t="shared" si="0"/>
        <v>0</v>
      </c>
      <c r="L5" s="32">
        <f t="shared" si="1"/>
        <v>0</v>
      </c>
      <c r="M5" s="32">
        <f t="shared" si="2"/>
        <v>0</v>
      </c>
    </row>
    <row r="6" spans="1:13" ht="12.75">
      <c r="A6" s="22"/>
      <c r="B6" s="25"/>
      <c r="C6" s="23"/>
      <c r="D6" s="23"/>
      <c r="E6" s="24"/>
      <c r="F6" s="24"/>
      <c r="G6" s="25"/>
      <c r="H6" s="25"/>
      <c r="I6" s="25"/>
      <c r="J6" s="25"/>
      <c r="K6" s="30">
        <f t="shared" si="0"/>
        <v>0</v>
      </c>
      <c r="L6" s="32">
        <f t="shared" si="1"/>
        <v>0</v>
      </c>
      <c r="M6" s="32">
        <f t="shared" si="2"/>
        <v>0</v>
      </c>
    </row>
    <row r="7" spans="1:13" ht="12.75">
      <c r="A7" s="22"/>
      <c r="B7" s="25"/>
      <c r="C7" s="23"/>
      <c r="D7" s="23"/>
      <c r="E7" s="24"/>
      <c r="F7" s="24"/>
      <c r="G7" s="25"/>
      <c r="H7" s="25"/>
      <c r="I7" s="25"/>
      <c r="J7" s="25"/>
      <c r="K7" s="30">
        <f t="shared" si="0"/>
        <v>0</v>
      </c>
      <c r="L7" s="32">
        <f t="shared" si="1"/>
        <v>0</v>
      </c>
      <c r="M7" s="32">
        <f t="shared" si="2"/>
        <v>0</v>
      </c>
    </row>
    <row r="8" spans="1:13" ht="12.75">
      <c r="A8" s="22"/>
      <c r="B8" s="25"/>
      <c r="C8" s="23"/>
      <c r="D8" s="23"/>
      <c r="E8" s="24"/>
      <c r="F8" s="24"/>
      <c r="G8" s="25"/>
      <c r="H8" s="25"/>
      <c r="I8" s="25"/>
      <c r="J8" s="25"/>
      <c r="K8" s="30">
        <f>MAX(G8:J8)</f>
        <v>0</v>
      </c>
      <c r="L8" s="32">
        <f>SUM(G8:J8)</f>
        <v>0</v>
      </c>
      <c r="M8" s="32">
        <f>L8-K8</f>
        <v>0</v>
      </c>
    </row>
    <row r="9" spans="1:13" ht="12.75">
      <c r="A9" s="22"/>
      <c r="B9" s="25"/>
      <c r="C9" s="26"/>
      <c r="D9" s="26"/>
      <c r="E9" s="27"/>
      <c r="F9" s="28"/>
      <c r="G9" s="25"/>
      <c r="H9" s="25"/>
      <c r="I9" s="25"/>
      <c r="J9" s="25"/>
      <c r="K9" s="30">
        <f t="shared" si="0"/>
        <v>0</v>
      </c>
      <c r="L9" s="32">
        <f t="shared" si="1"/>
        <v>0</v>
      </c>
      <c r="M9" s="32">
        <f t="shared" si="2"/>
        <v>0</v>
      </c>
    </row>
    <row r="10" spans="1:13" ht="12.75">
      <c r="A10" s="22"/>
      <c r="B10" s="25"/>
      <c r="C10" s="23"/>
      <c r="D10" s="23"/>
      <c r="E10" s="24"/>
      <c r="F10" s="24"/>
      <c r="G10" s="25"/>
      <c r="H10" s="25"/>
      <c r="I10" s="25"/>
      <c r="J10" s="25"/>
      <c r="K10" s="30">
        <f t="shared" si="0"/>
        <v>0</v>
      </c>
      <c r="L10" s="32">
        <f t="shared" si="1"/>
        <v>0</v>
      </c>
      <c r="M10" s="32">
        <f t="shared" si="2"/>
        <v>0</v>
      </c>
    </row>
    <row r="11" spans="1:13" ht="12.75">
      <c r="A11" s="22"/>
      <c r="B11" s="25"/>
      <c r="C11" s="23"/>
      <c r="D11" s="23"/>
      <c r="E11" s="24"/>
      <c r="F11" s="24"/>
      <c r="G11" s="25"/>
      <c r="H11" s="25"/>
      <c r="I11" s="25"/>
      <c r="J11" s="25"/>
      <c r="K11" s="30">
        <f t="shared" si="0"/>
        <v>0</v>
      </c>
      <c r="L11" s="32">
        <f t="shared" si="1"/>
        <v>0</v>
      </c>
      <c r="M11" s="32">
        <f t="shared" si="2"/>
        <v>0</v>
      </c>
    </row>
    <row r="12" spans="1:13" ht="12.75">
      <c r="A12" s="22"/>
      <c r="B12" s="25"/>
      <c r="C12" s="23"/>
      <c r="D12" s="23"/>
      <c r="E12" s="24"/>
      <c r="F12" s="24"/>
      <c r="G12" s="25"/>
      <c r="H12" s="25"/>
      <c r="I12" s="25"/>
      <c r="J12" s="25"/>
      <c r="K12" s="30">
        <f t="shared" si="0"/>
        <v>0</v>
      </c>
      <c r="L12" s="32">
        <f t="shared" si="1"/>
        <v>0</v>
      </c>
      <c r="M12" s="32">
        <f t="shared" si="2"/>
        <v>0</v>
      </c>
    </row>
    <row r="13" spans="1:13" ht="12.75">
      <c r="A13" s="22"/>
      <c r="B13" s="25"/>
      <c r="C13" s="23"/>
      <c r="D13" s="23"/>
      <c r="E13" s="24"/>
      <c r="F13" s="24"/>
      <c r="G13" s="25"/>
      <c r="H13" s="25"/>
      <c r="I13" s="25"/>
      <c r="J13" s="25"/>
      <c r="K13" s="30">
        <f>MAX(G13:J13)</f>
        <v>0</v>
      </c>
      <c r="L13" s="32">
        <f>SUM(G13:J13)</f>
        <v>0</v>
      </c>
      <c r="M13" s="32">
        <f>L13-K13</f>
        <v>0</v>
      </c>
    </row>
    <row r="14" spans="1:13" ht="12.75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30">
        <f aca="true" t="shared" si="3" ref="K14:K22">MAX(G14:J14)</f>
        <v>0</v>
      </c>
      <c r="L14" s="32">
        <f aca="true" t="shared" si="4" ref="L14:L22">SUM(G14:J14)</f>
        <v>0</v>
      </c>
      <c r="M14" s="32">
        <f aca="true" t="shared" si="5" ref="M14:M22">L14-K14</f>
        <v>0</v>
      </c>
    </row>
    <row r="15" spans="1:13" ht="12.75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30">
        <f t="shared" si="3"/>
        <v>0</v>
      </c>
      <c r="L15" s="32">
        <f t="shared" si="4"/>
        <v>0</v>
      </c>
      <c r="M15" s="32">
        <f t="shared" si="5"/>
        <v>0</v>
      </c>
    </row>
    <row r="16" spans="1:13" ht="12.75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30">
        <f t="shared" si="3"/>
        <v>0</v>
      </c>
      <c r="L16" s="32">
        <f t="shared" si="4"/>
        <v>0</v>
      </c>
      <c r="M16" s="32">
        <f t="shared" si="5"/>
        <v>0</v>
      </c>
    </row>
    <row r="17" spans="1:13" ht="12.75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30">
        <f t="shared" si="3"/>
        <v>0</v>
      </c>
      <c r="L17" s="32">
        <f t="shared" si="4"/>
        <v>0</v>
      </c>
      <c r="M17" s="32">
        <f t="shared" si="5"/>
        <v>0</v>
      </c>
    </row>
    <row r="18" spans="1:13" ht="12.75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30">
        <f t="shared" si="3"/>
        <v>0</v>
      </c>
      <c r="L18" s="32">
        <f t="shared" si="4"/>
        <v>0</v>
      </c>
      <c r="M18" s="32">
        <f t="shared" si="5"/>
        <v>0</v>
      </c>
    </row>
    <row r="19" spans="1:13" ht="12.75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30">
        <f t="shared" si="3"/>
        <v>0</v>
      </c>
      <c r="L19" s="32">
        <f t="shared" si="4"/>
        <v>0</v>
      </c>
      <c r="M19" s="32">
        <f t="shared" si="5"/>
        <v>0</v>
      </c>
    </row>
    <row r="20" spans="1:13" ht="12.75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30">
        <f t="shared" si="3"/>
        <v>0</v>
      </c>
      <c r="L20" s="32">
        <f t="shared" si="4"/>
        <v>0</v>
      </c>
      <c r="M20" s="32">
        <f t="shared" si="5"/>
        <v>0</v>
      </c>
    </row>
    <row r="21" spans="1:13" ht="12.75">
      <c r="A21" s="20"/>
      <c r="B21" s="22"/>
      <c r="C21" s="22"/>
      <c r="D21" s="22"/>
      <c r="E21" s="22"/>
      <c r="F21" s="22"/>
      <c r="G21" s="22"/>
      <c r="H21" s="22"/>
      <c r="I21" s="22"/>
      <c r="J21" s="22"/>
      <c r="K21" s="30">
        <f t="shared" si="3"/>
        <v>0</v>
      </c>
      <c r="L21" s="32">
        <f t="shared" si="4"/>
        <v>0</v>
      </c>
      <c r="M21" s="32">
        <f t="shared" si="5"/>
        <v>0</v>
      </c>
    </row>
    <row r="22" spans="1:13" ht="12.75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30">
        <f t="shared" si="3"/>
        <v>0</v>
      </c>
      <c r="L22" s="32">
        <f t="shared" si="4"/>
        <v>0</v>
      </c>
      <c r="M22" s="32">
        <f t="shared" si="5"/>
        <v>0</v>
      </c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  <row r="35" ht="12.75">
      <c r="A35" s="43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197</v>
      </c>
      <c r="D1" s="18">
        <v>1</v>
      </c>
      <c r="F1">
        <v>1</v>
      </c>
    </row>
    <row r="2" spans="1:6" ht="12.75">
      <c r="A2" t="s">
        <v>162</v>
      </c>
      <c r="D2" s="18">
        <v>2</v>
      </c>
      <c r="F2">
        <f aca="true" t="shared" si="0" ref="F2:F33">F1+1</f>
        <v>2</v>
      </c>
    </row>
    <row r="3" spans="1:6" ht="12.75">
      <c r="A3" t="s">
        <v>163</v>
      </c>
      <c r="D3" s="18">
        <v>3</v>
      </c>
      <c r="F3">
        <f t="shared" si="0"/>
        <v>3</v>
      </c>
    </row>
    <row r="4" spans="1:6" ht="12.75">
      <c r="A4" t="s">
        <v>164</v>
      </c>
      <c r="D4" s="18">
        <v>4</v>
      </c>
      <c r="F4">
        <f t="shared" si="0"/>
        <v>4</v>
      </c>
    </row>
    <row r="5" spans="1:6" ht="12.75">
      <c r="A5" t="s">
        <v>194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196</v>
      </c>
      <c r="D8" s="18">
        <v>8</v>
      </c>
      <c r="F8">
        <f t="shared" si="0"/>
        <v>8</v>
      </c>
    </row>
    <row r="9" spans="1:6" ht="12.75">
      <c r="A9" t="s">
        <v>195</v>
      </c>
      <c r="D9" s="18">
        <v>9</v>
      </c>
      <c r="F9">
        <f t="shared" si="0"/>
        <v>9</v>
      </c>
    </row>
    <row r="10" spans="1:6" ht="12.75">
      <c r="A10" t="s">
        <v>169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165</v>
      </c>
      <c r="D12" s="18">
        <v>12</v>
      </c>
      <c r="F12">
        <f t="shared" si="0"/>
        <v>12</v>
      </c>
    </row>
    <row r="13" spans="1:6" ht="12.75">
      <c r="A13" s="17" t="s">
        <v>166</v>
      </c>
      <c r="D13" s="18">
        <v>13</v>
      </c>
      <c r="F13">
        <f t="shared" si="0"/>
        <v>13</v>
      </c>
    </row>
    <row r="14" spans="1:6" ht="12.75">
      <c r="A14" t="s">
        <v>167</v>
      </c>
      <c r="D14" s="18">
        <v>14</v>
      </c>
      <c r="F14">
        <f t="shared" si="0"/>
        <v>14</v>
      </c>
    </row>
    <row r="15" spans="1:6" ht="12.75">
      <c r="A15" t="s">
        <v>168</v>
      </c>
      <c r="D15" s="18">
        <v>15</v>
      </c>
      <c r="F15">
        <f t="shared" si="0"/>
        <v>15</v>
      </c>
    </row>
    <row r="16" spans="1:6" ht="12.75">
      <c r="A16" t="s">
        <v>198</v>
      </c>
      <c r="D16" s="18">
        <v>16</v>
      </c>
      <c r="F16">
        <f t="shared" si="0"/>
        <v>16</v>
      </c>
    </row>
    <row r="17" spans="1:6" ht="12.75">
      <c r="A17" t="s">
        <v>199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170</v>
      </c>
      <c r="D20" s="18">
        <v>20</v>
      </c>
      <c r="F20">
        <f t="shared" si="0"/>
        <v>20</v>
      </c>
    </row>
    <row r="21" spans="1:6" ht="12.75">
      <c r="A21" t="s">
        <v>200</v>
      </c>
      <c r="D21" s="18">
        <v>21</v>
      </c>
      <c r="F21">
        <f t="shared" si="0"/>
        <v>21</v>
      </c>
    </row>
    <row r="22" spans="1:6" ht="12.75">
      <c r="A22" t="s">
        <v>201</v>
      </c>
      <c r="D22" s="18">
        <v>22</v>
      </c>
      <c r="F22">
        <f t="shared" si="0"/>
        <v>22</v>
      </c>
    </row>
    <row r="23" spans="1:6" ht="12.75">
      <c r="A23" t="s">
        <v>211</v>
      </c>
      <c r="D23" s="18">
        <v>23</v>
      </c>
      <c r="F23">
        <f t="shared" si="0"/>
        <v>23</v>
      </c>
    </row>
    <row r="24" spans="1:6" ht="12.75">
      <c r="A24" t="s">
        <v>212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192</v>
      </c>
      <c r="D26" s="18">
        <v>26</v>
      </c>
      <c r="F26">
        <f t="shared" si="0"/>
        <v>26</v>
      </c>
    </row>
    <row r="27" spans="1:6" ht="12.75">
      <c r="A27" t="s">
        <v>181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182</v>
      </c>
      <c r="D29" s="18">
        <v>29</v>
      </c>
      <c r="F29">
        <f t="shared" si="0"/>
        <v>29</v>
      </c>
    </row>
    <row r="30" spans="1:6" ht="12.75">
      <c r="A30" t="s">
        <v>169</v>
      </c>
      <c r="D30" s="18">
        <v>30</v>
      </c>
      <c r="F30">
        <f t="shared" si="0"/>
        <v>30</v>
      </c>
    </row>
    <row r="31" spans="1:6" ht="12.75">
      <c r="A31" t="s">
        <v>183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184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191</v>
      </c>
      <c r="D36" s="18">
        <v>36</v>
      </c>
      <c r="F36">
        <f t="shared" si="1"/>
        <v>36</v>
      </c>
    </row>
    <row r="37" spans="1:6" ht="12.75">
      <c r="A37" t="s">
        <v>185</v>
      </c>
      <c r="D37" s="18">
        <v>37</v>
      </c>
      <c r="F37">
        <f t="shared" si="1"/>
        <v>37</v>
      </c>
    </row>
    <row r="38" spans="1:6" ht="12.75">
      <c r="A38" t="s">
        <v>186</v>
      </c>
      <c r="D38" s="18">
        <v>38</v>
      </c>
      <c r="F38">
        <f t="shared" si="1"/>
        <v>38</v>
      </c>
    </row>
    <row r="39" spans="1:6" ht="12.75">
      <c r="A39" t="s">
        <v>187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188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189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190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193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202</v>
      </c>
      <c r="D50" s="18">
        <v>50</v>
      </c>
      <c r="F50">
        <f t="shared" si="1"/>
        <v>50</v>
      </c>
    </row>
    <row r="51" ht="12.75">
      <c r="A51" t="s">
        <v>203</v>
      </c>
    </row>
    <row r="52" ht="12.75">
      <c r="A52" t="s">
        <v>204</v>
      </c>
    </row>
    <row r="53" ht="12.75">
      <c r="A53" t="s">
        <v>205</v>
      </c>
    </row>
    <row r="54" ht="12.75">
      <c r="A54" t="s">
        <v>222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109</v>
      </c>
      <c r="B1" s="7" t="s">
        <v>110</v>
      </c>
      <c r="C1" s="7" t="s">
        <v>111</v>
      </c>
      <c r="D1" s="7" t="s">
        <v>112</v>
      </c>
      <c r="E1" s="7" t="s">
        <v>113</v>
      </c>
    </row>
    <row r="2" spans="1:5" ht="12.75">
      <c r="A2" s="8">
        <v>0</v>
      </c>
      <c r="B2" s="8" t="s">
        <v>114</v>
      </c>
      <c r="C2" s="8" t="s">
        <v>115</v>
      </c>
      <c r="D2" s="8" t="s">
        <v>116</v>
      </c>
      <c r="E2" s="9" t="s">
        <v>117</v>
      </c>
    </row>
    <row r="3" spans="1:5" ht="12.75">
      <c r="A3" s="10"/>
      <c r="B3" s="10"/>
      <c r="C3" s="10" t="s">
        <v>118</v>
      </c>
      <c r="D3" s="10"/>
      <c r="E3" s="11"/>
    </row>
    <row r="4" spans="1:5" ht="12.75">
      <c r="A4" s="10"/>
      <c r="B4" s="10"/>
      <c r="C4" s="10" t="s">
        <v>119</v>
      </c>
      <c r="D4" s="10" t="s">
        <v>120</v>
      </c>
      <c r="E4" s="11"/>
    </row>
    <row r="5" spans="1:5" ht="12.75">
      <c r="A5" s="10"/>
      <c r="B5" s="10"/>
      <c r="C5" s="10" t="s">
        <v>121</v>
      </c>
      <c r="D5" s="10"/>
      <c r="E5" s="11"/>
    </row>
    <row r="6" spans="1:5" ht="12.75">
      <c r="A6" s="10">
        <v>1</v>
      </c>
      <c r="B6" s="10" t="s">
        <v>122</v>
      </c>
      <c r="C6" s="10" t="s">
        <v>123</v>
      </c>
      <c r="D6" s="10" t="s">
        <v>124</v>
      </c>
      <c r="E6" s="11" t="s">
        <v>125</v>
      </c>
    </row>
    <row r="7" spans="1:5" ht="12.75">
      <c r="A7" s="10"/>
      <c r="B7" s="10"/>
      <c r="C7" s="10" t="s">
        <v>126</v>
      </c>
      <c r="D7" s="10"/>
      <c r="E7" s="11"/>
    </row>
    <row r="8" spans="1:5" ht="12.75">
      <c r="A8" s="10"/>
      <c r="B8" s="10"/>
      <c r="C8" s="34" t="s">
        <v>127</v>
      </c>
      <c r="D8" s="10" t="s">
        <v>128</v>
      </c>
      <c r="E8" s="11"/>
    </row>
    <row r="9" spans="1:5" ht="13.5" thickBot="1">
      <c r="A9" s="12"/>
      <c r="B9" s="12"/>
      <c r="C9" s="12" t="s">
        <v>129</v>
      </c>
      <c r="D9" s="12"/>
      <c r="E9" s="13"/>
    </row>
    <row r="10" spans="1:5" ht="12.75">
      <c r="A10" s="14">
        <v>2</v>
      </c>
      <c r="B10" s="8" t="s">
        <v>130</v>
      </c>
      <c r="C10" s="8" t="s">
        <v>131</v>
      </c>
      <c r="D10" s="8" t="s">
        <v>132</v>
      </c>
      <c r="E10" s="9" t="s">
        <v>133</v>
      </c>
    </row>
    <row r="11" spans="1:5" ht="12.75">
      <c r="A11" s="15"/>
      <c r="B11" s="10"/>
      <c r="C11" s="10" t="s">
        <v>134</v>
      </c>
      <c r="D11" s="10"/>
      <c r="E11" s="11"/>
    </row>
    <row r="12" spans="1:5" ht="12.75">
      <c r="A12" s="15"/>
      <c r="B12" s="10"/>
      <c r="C12" s="34" t="s">
        <v>135</v>
      </c>
      <c r="D12" s="10" t="s">
        <v>136</v>
      </c>
      <c r="E12" s="11"/>
    </row>
    <row r="13" spans="1:5" ht="12.75">
      <c r="A13" s="15"/>
      <c r="B13" s="10"/>
      <c r="C13" s="10" t="s">
        <v>137</v>
      </c>
      <c r="D13" s="10"/>
      <c r="E13" s="11"/>
    </row>
    <row r="14" spans="1:5" ht="12.75">
      <c r="A14" s="15">
        <v>3</v>
      </c>
      <c r="B14" s="10" t="s">
        <v>138</v>
      </c>
      <c r="C14" s="10" t="s">
        <v>139</v>
      </c>
      <c r="D14" s="10" t="s">
        <v>140</v>
      </c>
      <c r="E14" s="11" t="s">
        <v>141</v>
      </c>
    </row>
    <row r="15" spans="1:5" ht="12.75">
      <c r="A15" s="15"/>
      <c r="B15" s="10"/>
      <c r="C15" s="10" t="s">
        <v>142</v>
      </c>
      <c r="D15" s="10"/>
      <c r="E15" s="11"/>
    </row>
    <row r="16" spans="1:5" ht="12.75">
      <c r="A16" s="15"/>
      <c r="B16" s="10"/>
      <c r="C16" s="34" t="s">
        <v>143</v>
      </c>
      <c r="D16" s="10" t="s">
        <v>144</v>
      </c>
      <c r="E16" s="11"/>
    </row>
    <row r="17" spans="1:5" ht="13.5" thickBot="1">
      <c r="A17" s="16"/>
      <c r="B17" s="12"/>
      <c r="C17" s="12" t="s">
        <v>145</v>
      </c>
      <c r="D17" s="12"/>
      <c r="E17" s="13"/>
    </row>
    <row r="18" spans="1:5" ht="12.75">
      <c r="A18" s="14">
        <v>4</v>
      </c>
      <c r="B18" s="8" t="s">
        <v>146</v>
      </c>
      <c r="C18" s="8" t="s">
        <v>147</v>
      </c>
      <c r="D18" s="8" t="s">
        <v>148</v>
      </c>
      <c r="E18" s="9" t="s">
        <v>149</v>
      </c>
    </row>
    <row r="19" spans="1:5" ht="12.75">
      <c r="A19" s="15"/>
      <c r="B19" s="10"/>
      <c r="C19" s="10" t="s">
        <v>150</v>
      </c>
      <c r="D19" s="10"/>
      <c r="E19" s="11"/>
    </row>
    <row r="20" spans="1:5" ht="12.75">
      <c r="A20" s="15"/>
      <c r="B20" s="10"/>
      <c r="C20" s="34" t="s">
        <v>151</v>
      </c>
      <c r="D20" s="10" t="s">
        <v>152</v>
      </c>
      <c r="E20" s="11"/>
    </row>
    <row r="21" spans="1:5" ht="13.5" thickBot="1">
      <c r="A21" s="16"/>
      <c r="B21" s="12"/>
      <c r="C21" s="12" t="s">
        <v>153</v>
      </c>
      <c r="D21" s="12"/>
      <c r="E21" s="13"/>
    </row>
    <row r="22" spans="1:5" ht="12.75">
      <c r="A22" s="14">
        <v>5</v>
      </c>
      <c r="B22" s="8" t="s">
        <v>154</v>
      </c>
      <c r="C22" s="8" t="s">
        <v>155</v>
      </c>
      <c r="D22" s="8" t="s">
        <v>156</v>
      </c>
      <c r="E22" s="9" t="s">
        <v>157</v>
      </c>
    </row>
    <row r="23" spans="1:5" ht="12.75">
      <c r="A23" s="15"/>
      <c r="B23" s="10"/>
      <c r="C23" s="10" t="s">
        <v>158</v>
      </c>
      <c r="D23" s="10"/>
      <c r="E23" s="11"/>
    </row>
    <row r="24" spans="1:5" ht="12.75">
      <c r="A24" s="15"/>
      <c r="B24" s="10"/>
      <c r="C24" s="34" t="s">
        <v>159</v>
      </c>
      <c r="D24" s="10" t="s">
        <v>160</v>
      </c>
      <c r="E24" s="11"/>
    </row>
    <row r="25" spans="1:5" ht="13.5" thickBot="1">
      <c r="A25" s="16"/>
      <c r="B25" s="12"/>
      <c r="C25" s="12" t="s">
        <v>161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40"/>
  <sheetViews>
    <sheetView workbookViewId="0" topLeftCell="A1">
      <pane ySplit="1" topLeftCell="BM3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34.8515625" style="65" customWidth="1"/>
    <col min="2" max="2" width="12.421875" style="52" bestFit="1" customWidth="1"/>
    <col min="3" max="4" width="7.421875" style="52" customWidth="1"/>
    <col min="5" max="5" width="15.57421875" style="66" bestFit="1" customWidth="1"/>
    <col min="6" max="10" width="8.421875" style="65" bestFit="1" customWidth="1"/>
    <col min="11" max="11" width="20.421875" style="52" bestFit="1" customWidth="1"/>
    <col min="12" max="12" width="17.28125" style="52" bestFit="1" customWidth="1"/>
    <col min="13" max="16384" width="9.140625" style="52" customWidth="1"/>
  </cols>
  <sheetData>
    <row r="1" spans="1:12" ht="15">
      <c r="A1" s="46" t="s">
        <v>246</v>
      </c>
      <c r="B1" s="46" t="s">
        <v>6</v>
      </c>
      <c r="C1" s="47" t="s">
        <v>7</v>
      </c>
      <c r="D1" s="47" t="s">
        <v>8</v>
      </c>
      <c r="E1" s="48" t="s">
        <v>9</v>
      </c>
      <c r="F1" s="49" t="s">
        <v>10</v>
      </c>
      <c r="G1" s="49" t="s">
        <v>11</v>
      </c>
      <c r="H1" s="49" t="s">
        <v>11</v>
      </c>
      <c r="I1" s="49">
        <v>4</v>
      </c>
      <c r="J1" s="49" t="s">
        <v>12</v>
      </c>
      <c r="K1" s="50" t="s">
        <v>244</v>
      </c>
      <c r="L1" s="51" t="s">
        <v>245</v>
      </c>
    </row>
    <row r="2" spans="1:10" ht="15">
      <c r="A2" s="53" t="s">
        <v>180</v>
      </c>
      <c r="B2" s="53" t="s">
        <v>106</v>
      </c>
      <c r="C2" s="53" t="s">
        <v>107</v>
      </c>
      <c r="D2" s="53" t="s">
        <v>108</v>
      </c>
      <c r="E2" s="54" t="s">
        <v>0</v>
      </c>
      <c r="F2" s="55" t="s">
        <v>1</v>
      </c>
      <c r="G2" s="55" t="s">
        <v>2</v>
      </c>
      <c r="H2" s="55" t="s">
        <v>3</v>
      </c>
      <c r="I2" s="55" t="s">
        <v>4</v>
      </c>
      <c r="J2" s="55" t="s">
        <v>179</v>
      </c>
    </row>
    <row r="3" spans="1:10" ht="15.75">
      <c r="A3" s="52" t="s">
        <v>229</v>
      </c>
      <c r="B3" s="56" t="s">
        <v>228</v>
      </c>
      <c r="C3" s="57" t="s">
        <v>13</v>
      </c>
      <c r="D3" s="57" t="s">
        <v>13</v>
      </c>
      <c r="E3" s="58">
        <v>0.981</v>
      </c>
      <c r="F3" s="59">
        <f aca="true" t="shared" si="0" ref="F3:J18">E3</f>
        <v>0.981</v>
      </c>
      <c r="G3" s="59">
        <f t="shared" si="0"/>
        <v>0.981</v>
      </c>
      <c r="H3" s="59">
        <f t="shared" si="0"/>
        <v>0.981</v>
      </c>
      <c r="I3" s="59">
        <f t="shared" si="0"/>
        <v>0.981</v>
      </c>
      <c r="J3" s="59">
        <f t="shared" si="0"/>
        <v>0.981</v>
      </c>
    </row>
    <row r="4" spans="1:10" ht="15.75">
      <c r="A4" s="52" t="s">
        <v>230</v>
      </c>
      <c r="B4" s="56" t="s">
        <v>14</v>
      </c>
      <c r="C4" s="57" t="s">
        <v>13</v>
      </c>
      <c r="D4" s="57" t="s">
        <v>13</v>
      </c>
      <c r="E4" s="58">
        <v>1.002</v>
      </c>
      <c r="F4" s="59">
        <f t="shared" si="0"/>
        <v>1.002</v>
      </c>
      <c r="G4" s="59">
        <f t="shared" si="0"/>
        <v>1.002</v>
      </c>
      <c r="H4" s="59">
        <f t="shared" si="0"/>
        <v>1.002</v>
      </c>
      <c r="I4" s="59">
        <f t="shared" si="0"/>
        <v>1.002</v>
      </c>
      <c r="J4" s="59">
        <f t="shared" si="0"/>
        <v>1.002</v>
      </c>
    </row>
    <row r="5" spans="1:10" ht="15.75">
      <c r="A5" s="52" t="s">
        <v>268</v>
      </c>
      <c r="B5" s="56" t="s">
        <v>15</v>
      </c>
      <c r="C5" s="57" t="s">
        <v>13</v>
      </c>
      <c r="D5" s="57" t="s">
        <v>13</v>
      </c>
      <c r="E5" s="58">
        <v>1.04</v>
      </c>
      <c r="F5" s="59">
        <f aca="true" t="shared" si="1" ref="F5:J8">E5</f>
        <v>1.04</v>
      </c>
      <c r="G5" s="59">
        <f t="shared" si="1"/>
        <v>1.04</v>
      </c>
      <c r="H5" s="59">
        <f t="shared" si="1"/>
        <v>1.04</v>
      </c>
      <c r="I5" s="59">
        <f t="shared" si="1"/>
        <v>1.04</v>
      </c>
      <c r="J5" s="59">
        <f t="shared" si="1"/>
        <v>1.04</v>
      </c>
    </row>
    <row r="6" spans="1:10" ht="15.75">
      <c r="A6" s="52" t="s">
        <v>269</v>
      </c>
      <c r="B6" s="56" t="s">
        <v>247</v>
      </c>
      <c r="C6" s="57" t="s">
        <v>13</v>
      </c>
      <c r="D6" s="57" t="s">
        <v>13</v>
      </c>
      <c r="E6" s="58">
        <v>1.056</v>
      </c>
      <c r="F6" s="59">
        <f t="shared" si="1"/>
        <v>1.056</v>
      </c>
      <c r="G6" s="59">
        <f t="shared" si="1"/>
        <v>1.056</v>
      </c>
      <c r="H6" s="59">
        <f t="shared" si="1"/>
        <v>1.056</v>
      </c>
      <c r="I6" s="59">
        <f t="shared" si="1"/>
        <v>1.056</v>
      </c>
      <c r="J6" s="59">
        <f t="shared" si="1"/>
        <v>1.056</v>
      </c>
    </row>
    <row r="7" spans="1:10" ht="15.75">
      <c r="A7" s="52" t="s">
        <v>249</v>
      </c>
      <c r="B7" s="56" t="s">
        <v>251</v>
      </c>
      <c r="C7" s="57" t="s">
        <v>13</v>
      </c>
      <c r="D7" s="57" t="s">
        <v>13</v>
      </c>
      <c r="E7" s="58">
        <v>1.032</v>
      </c>
      <c r="F7" s="59">
        <f t="shared" si="1"/>
        <v>1.032</v>
      </c>
      <c r="G7" s="59">
        <f t="shared" si="1"/>
        <v>1.032</v>
      </c>
      <c r="H7" s="59">
        <f t="shared" si="1"/>
        <v>1.032</v>
      </c>
      <c r="I7" s="59">
        <f t="shared" si="1"/>
        <v>1.032</v>
      </c>
      <c r="J7" s="59">
        <f t="shared" si="1"/>
        <v>1.032</v>
      </c>
    </row>
    <row r="8" spans="1:10" ht="15.75">
      <c r="A8" s="52" t="s">
        <v>250</v>
      </c>
      <c r="B8" s="56" t="s">
        <v>252</v>
      </c>
      <c r="C8" s="57" t="s">
        <v>13</v>
      </c>
      <c r="D8" s="57" t="s">
        <v>13</v>
      </c>
      <c r="E8" s="58">
        <v>1.051</v>
      </c>
      <c r="F8" s="59">
        <f t="shared" si="1"/>
        <v>1.051</v>
      </c>
      <c r="G8" s="59">
        <f t="shared" si="1"/>
        <v>1.051</v>
      </c>
      <c r="H8" s="59">
        <f t="shared" si="1"/>
        <v>1.051</v>
      </c>
      <c r="I8" s="59">
        <f t="shared" si="1"/>
        <v>1.051</v>
      </c>
      <c r="J8" s="59">
        <f t="shared" si="1"/>
        <v>1.051</v>
      </c>
    </row>
    <row r="9" spans="1:10" ht="15.75">
      <c r="A9" s="52" t="s">
        <v>273</v>
      </c>
      <c r="B9" s="56"/>
      <c r="C9" s="57"/>
      <c r="D9" s="57"/>
      <c r="E9" s="67">
        <v>1.038</v>
      </c>
      <c r="F9" s="59"/>
      <c r="G9" s="59"/>
      <c r="H9" s="59"/>
      <c r="I9" s="59"/>
      <c r="J9" s="59"/>
    </row>
    <row r="10" spans="1:10" ht="15.75">
      <c r="A10" s="52" t="s">
        <v>274</v>
      </c>
      <c r="B10" s="56"/>
      <c r="C10" s="57"/>
      <c r="D10" s="57"/>
      <c r="E10" s="67">
        <v>1.062</v>
      </c>
      <c r="F10" s="59"/>
      <c r="G10" s="59"/>
      <c r="H10" s="59"/>
      <c r="I10" s="59"/>
      <c r="J10" s="59"/>
    </row>
    <row r="11" spans="1:10" ht="15.75">
      <c r="A11" s="52" t="s">
        <v>271</v>
      </c>
      <c r="B11" s="56" t="s">
        <v>272</v>
      </c>
      <c r="C11" s="57"/>
      <c r="D11" s="57"/>
      <c r="E11" s="67">
        <v>1.085</v>
      </c>
      <c r="F11" s="59"/>
      <c r="G11" s="59"/>
      <c r="H11" s="59"/>
      <c r="I11" s="59"/>
      <c r="J11" s="59"/>
    </row>
    <row r="12" spans="1:10" ht="15.75">
      <c r="A12" s="52" t="s">
        <v>231</v>
      </c>
      <c r="B12" s="56" t="s">
        <v>16</v>
      </c>
      <c r="C12" s="56">
        <v>330</v>
      </c>
      <c r="D12" s="56"/>
      <c r="E12" s="52">
        <v>1</v>
      </c>
      <c r="F12" s="59">
        <f t="shared" si="0"/>
        <v>1</v>
      </c>
      <c r="G12" s="59">
        <f t="shared" si="0"/>
        <v>1</v>
      </c>
      <c r="H12" s="59">
        <f t="shared" si="0"/>
        <v>1</v>
      </c>
      <c r="I12" s="59">
        <f t="shared" si="0"/>
        <v>1</v>
      </c>
      <c r="J12" s="59">
        <f t="shared" si="0"/>
        <v>1</v>
      </c>
    </row>
    <row r="13" spans="1:12" ht="15.75">
      <c r="A13" s="56" t="s">
        <v>226</v>
      </c>
      <c r="B13" s="56" t="s">
        <v>17</v>
      </c>
      <c r="C13" s="57" t="s">
        <v>13</v>
      </c>
      <c r="D13" s="57" t="s">
        <v>13</v>
      </c>
      <c r="E13" s="52">
        <f>K13/L13</f>
        <v>1.1298076923076923</v>
      </c>
      <c r="F13" s="59">
        <f t="shared" si="0"/>
        <v>1.1298076923076923</v>
      </c>
      <c r="G13" s="59">
        <f t="shared" si="0"/>
        <v>1.1298076923076923</v>
      </c>
      <c r="H13" s="59">
        <f t="shared" si="0"/>
        <v>1.1298076923076923</v>
      </c>
      <c r="I13" s="59">
        <f t="shared" si="0"/>
        <v>1.1298076923076923</v>
      </c>
      <c r="J13" s="59">
        <f t="shared" si="0"/>
        <v>1.1298076923076923</v>
      </c>
      <c r="K13" s="60">
        <v>70.5</v>
      </c>
      <c r="L13" s="56">
        <v>62.4</v>
      </c>
    </row>
    <row r="14" spans="1:10" ht="15.75">
      <c r="A14" s="52" t="s">
        <v>18</v>
      </c>
      <c r="B14" s="56" t="s">
        <v>19</v>
      </c>
      <c r="C14" s="57" t="s">
        <v>13</v>
      </c>
      <c r="D14" s="57" t="s">
        <v>13</v>
      </c>
      <c r="E14" s="58">
        <v>1.39</v>
      </c>
      <c r="F14" s="59">
        <f t="shared" si="0"/>
        <v>1.39</v>
      </c>
      <c r="G14" s="59">
        <f t="shared" si="0"/>
        <v>1.39</v>
      </c>
      <c r="H14" s="59">
        <f t="shared" si="0"/>
        <v>1.39</v>
      </c>
      <c r="I14" s="59">
        <f t="shared" si="0"/>
        <v>1.39</v>
      </c>
      <c r="J14" s="59">
        <f t="shared" si="0"/>
        <v>1.39</v>
      </c>
    </row>
    <row r="15" spans="1:10" ht="15.75">
      <c r="A15" s="52" t="s">
        <v>20</v>
      </c>
      <c r="B15" s="56" t="s">
        <v>21</v>
      </c>
      <c r="C15" s="57">
        <v>285</v>
      </c>
      <c r="D15" s="57" t="s">
        <v>13</v>
      </c>
      <c r="E15" s="58">
        <v>1.193</v>
      </c>
      <c r="F15" s="59">
        <f t="shared" si="0"/>
        <v>1.193</v>
      </c>
      <c r="G15" s="59">
        <f t="shared" si="0"/>
        <v>1.193</v>
      </c>
      <c r="H15" s="59">
        <f t="shared" si="0"/>
        <v>1.193</v>
      </c>
      <c r="I15" s="59">
        <f t="shared" si="0"/>
        <v>1.193</v>
      </c>
      <c r="J15" s="59">
        <f t="shared" si="0"/>
        <v>1.193</v>
      </c>
    </row>
    <row r="16" spans="1:10" ht="15.75">
      <c r="A16" s="52" t="s">
        <v>254</v>
      </c>
      <c r="B16" s="56" t="s">
        <v>248</v>
      </c>
      <c r="C16" s="57">
        <v>285</v>
      </c>
      <c r="D16" s="57" t="s">
        <v>13</v>
      </c>
      <c r="E16" s="52">
        <v>1.117</v>
      </c>
      <c r="F16" s="59">
        <f t="shared" si="0"/>
        <v>1.117</v>
      </c>
      <c r="G16" s="59">
        <f t="shared" si="0"/>
        <v>1.117</v>
      </c>
      <c r="H16" s="59">
        <f t="shared" si="0"/>
        <v>1.117</v>
      </c>
      <c r="I16" s="59">
        <f t="shared" si="0"/>
        <v>1.117</v>
      </c>
      <c r="J16" s="59">
        <f t="shared" si="0"/>
        <v>1.117</v>
      </c>
    </row>
    <row r="17" spans="1:10" ht="15.75">
      <c r="A17" t="s">
        <v>270</v>
      </c>
      <c r="B17" s="56" t="s">
        <v>22</v>
      </c>
      <c r="C17" s="57">
        <v>160</v>
      </c>
      <c r="D17" s="57" t="s">
        <v>13</v>
      </c>
      <c r="E17" s="45">
        <v>1.214</v>
      </c>
      <c r="F17" s="59">
        <f t="shared" si="0"/>
        <v>1.214</v>
      </c>
      <c r="G17" s="59">
        <f t="shared" si="0"/>
        <v>1.214</v>
      </c>
      <c r="H17" s="59">
        <f t="shared" si="0"/>
        <v>1.214</v>
      </c>
      <c r="I17" s="59">
        <f t="shared" si="0"/>
        <v>1.214</v>
      </c>
      <c r="J17" s="59">
        <f t="shared" si="0"/>
        <v>1.214</v>
      </c>
    </row>
    <row r="18" spans="1:10" ht="15.75">
      <c r="A18" s="52" t="s">
        <v>232</v>
      </c>
      <c r="B18" s="61" t="s">
        <v>258</v>
      </c>
      <c r="C18" s="57">
        <v>295</v>
      </c>
      <c r="D18" s="57" t="s">
        <v>13</v>
      </c>
      <c r="E18" s="45">
        <v>1.093</v>
      </c>
      <c r="F18" s="59">
        <f t="shared" si="0"/>
        <v>1.093</v>
      </c>
      <c r="G18" s="59">
        <f t="shared" si="0"/>
        <v>1.093</v>
      </c>
      <c r="H18" s="59">
        <f t="shared" si="0"/>
        <v>1.093</v>
      </c>
      <c r="I18" s="59">
        <f t="shared" si="0"/>
        <v>1.093</v>
      </c>
      <c r="J18" s="59">
        <f t="shared" si="0"/>
        <v>1.093</v>
      </c>
    </row>
    <row r="19" spans="1:10" ht="15.75">
      <c r="A19" s="52" t="s">
        <v>233</v>
      </c>
      <c r="B19" s="56" t="s">
        <v>28</v>
      </c>
      <c r="C19" s="57">
        <v>310</v>
      </c>
      <c r="D19" s="57" t="s">
        <v>13</v>
      </c>
      <c r="E19" s="45">
        <v>1.11</v>
      </c>
      <c r="F19" s="59">
        <f aca="true" t="shared" si="2" ref="F19:J30">E19</f>
        <v>1.11</v>
      </c>
      <c r="G19" s="59">
        <f t="shared" si="2"/>
        <v>1.11</v>
      </c>
      <c r="H19" s="59">
        <f t="shared" si="2"/>
        <v>1.11</v>
      </c>
      <c r="I19" s="59">
        <f t="shared" si="2"/>
        <v>1.11</v>
      </c>
      <c r="J19" s="59">
        <f t="shared" si="2"/>
        <v>1.11</v>
      </c>
    </row>
    <row r="20" spans="1:10" ht="15.75">
      <c r="A20" s="52" t="s">
        <v>255</v>
      </c>
      <c r="B20" s="61" t="s">
        <v>23</v>
      </c>
      <c r="C20" s="57">
        <v>295</v>
      </c>
      <c r="D20" s="57" t="s">
        <v>13</v>
      </c>
      <c r="E20" s="45">
        <v>1.091</v>
      </c>
      <c r="F20" s="62">
        <f t="shared" si="2"/>
        <v>1.091</v>
      </c>
      <c r="G20" s="62">
        <f t="shared" si="2"/>
        <v>1.091</v>
      </c>
      <c r="H20" s="62">
        <f t="shared" si="2"/>
        <v>1.091</v>
      </c>
      <c r="I20" s="62">
        <f t="shared" si="2"/>
        <v>1.091</v>
      </c>
      <c r="J20" s="62">
        <f t="shared" si="2"/>
        <v>1.091</v>
      </c>
    </row>
    <row r="21" spans="1:10" ht="15.75">
      <c r="A21" s="52" t="s">
        <v>234</v>
      </c>
      <c r="B21" s="56" t="s">
        <v>24</v>
      </c>
      <c r="C21" s="57">
        <v>295</v>
      </c>
      <c r="D21" s="57" t="s">
        <v>13</v>
      </c>
      <c r="E21" s="45">
        <v>1.019</v>
      </c>
      <c r="F21" s="59">
        <f t="shared" si="2"/>
        <v>1.019</v>
      </c>
      <c r="G21" s="59">
        <f t="shared" si="2"/>
        <v>1.019</v>
      </c>
      <c r="H21" s="59">
        <f t="shared" si="2"/>
        <v>1.019</v>
      </c>
      <c r="I21" s="59">
        <f t="shared" si="2"/>
        <v>1.019</v>
      </c>
      <c r="J21" s="59">
        <f t="shared" si="2"/>
        <v>1.019</v>
      </c>
    </row>
    <row r="22" spans="1:10" ht="15.75">
      <c r="A22" s="52" t="s">
        <v>235</v>
      </c>
      <c r="B22" s="56" t="s">
        <v>25</v>
      </c>
      <c r="C22" s="57">
        <v>330</v>
      </c>
      <c r="D22" s="57" t="s">
        <v>13</v>
      </c>
      <c r="E22" s="45">
        <v>0.947</v>
      </c>
      <c r="F22" s="59">
        <f t="shared" si="2"/>
        <v>0.947</v>
      </c>
      <c r="G22" s="59">
        <f t="shared" si="2"/>
        <v>0.947</v>
      </c>
      <c r="H22" s="59">
        <f t="shared" si="2"/>
        <v>0.947</v>
      </c>
      <c r="I22" s="59">
        <f t="shared" si="2"/>
        <v>0.947</v>
      </c>
      <c r="J22" s="59">
        <f t="shared" si="2"/>
        <v>0.947</v>
      </c>
    </row>
    <row r="23" spans="1:10" ht="15.75">
      <c r="A23" s="52" t="s">
        <v>236</v>
      </c>
      <c r="B23" s="56" t="s">
        <v>227</v>
      </c>
      <c r="C23" s="57" t="s">
        <v>13</v>
      </c>
      <c r="D23" s="57" t="s">
        <v>13</v>
      </c>
      <c r="E23" s="45">
        <v>1.085</v>
      </c>
      <c r="F23" s="59">
        <f t="shared" si="2"/>
        <v>1.085</v>
      </c>
      <c r="G23" s="59">
        <f t="shared" si="2"/>
        <v>1.085</v>
      </c>
      <c r="H23" s="59">
        <f t="shared" si="2"/>
        <v>1.085</v>
      </c>
      <c r="I23" s="59">
        <f t="shared" si="2"/>
        <v>1.085</v>
      </c>
      <c r="J23" s="59">
        <f t="shared" si="2"/>
        <v>1.085</v>
      </c>
    </row>
    <row r="24" spans="1:10" ht="15.75">
      <c r="A24" s="52" t="s">
        <v>256</v>
      </c>
      <c r="B24" s="61" t="s">
        <v>257</v>
      </c>
      <c r="C24" s="57" t="s">
        <v>13</v>
      </c>
      <c r="D24" s="57" t="s">
        <v>13</v>
      </c>
      <c r="E24" s="52">
        <v>1.133</v>
      </c>
      <c r="F24" s="62">
        <f t="shared" si="2"/>
        <v>1.133</v>
      </c>
      <c r="G24" s="62">
        <f t="shared" si="2"/>
        <v>1.133</v>
      </c>
      <c r="H24" s="62">
        <f t="shared" si="2"/>
        <v>1.133</v>
      </c>
      <c r="I24" s="62">
        <f t="shared" si="2"/>
        <v>1.133</v>
      </c>
      <c r="J24" s="62">
        <f t="shared" si="2"/>
        <v>1.133</v>
      </c>
    </row>
    <row r="25" spans="1:10" ht="15.75">
      <c r="A25" s="52" t="s">
        <v>26</v>
      </c>
      <c r="B25" s="56" t="s">
        <v>27</v>
      </c>
      <c r="C25" s="57" t="s">
        <v>13</v>
      </c>
      <c r="D25" s="57" t="s">
        <v>13</v>
      </c>
      <c r="E25" s="45">
        <v>1.242</v>
      </c>
      <c r="F25" s="59">
        <f t="shared" si="2"/>
        <v>1.242</v>
      </c>
      <c r="G25" s="59">
        <f t="shared" si="2"/>
        <v>1.242</v>
      </c>
      <c r="H25" s="59">
        <f t="shared" si="2"/>
        <v>1.242</v>
      </c>
      <c r="I25" s="59">
        <f t="shared" si="2"/>
        <v>1.242</v>
      </c>
      <c r="J25" s="59">
        <f t="shared" si="2"/>
        <v>1.242</v>
      </c>
    </row>
    <row r="26" spans="1:10" ht="15.75">
      <c r="A26" s="52" t="s">
        <v>237</v>
      </c>
      <c r="B26" s="56" t="s">
        <v>29</v>
      </c>
      <c r="C26" s="57">
        <v>308</v>
      </c>
      <c r="D26" s="57" t="s">
        <v>13</v>
      </c>
      <c r="E26" s="52">
        <v>1</v>
      </c>
      <c r="F26" s="59">
        <f t="shared" si="2"/>
        <v>1</v>
      </c>
      <c r="G26" s="59">
        <f t="shared" si="2"/>
        <v>1</v>
      </c>
      <c r="H26" s="59">
        <f t="shared" si="2"/>
        <v>1</v>
      </c>
      <c r="I26" s="59">
        <f t="shared" si="2"/>
        <v>1</v>
      </c>
      <c r="J26" s="59">
        <f t="shared" si="2"/>
        <v>1</v>
      </c>
    </row>
    <row r="27" spans="1:10" ht="15.75">
      <c r="A27" s="52" t="s">
        <v>30</v>
      </c>
      <c r="B27" s="56" t="s">
        <v>31</v>
      </c>
      <c r="C27" s="57" t="s">
        <v>13</v>
      </c>
      <c r="D27" s="57" t="s">
        <v>13</v>
      </c>
      <c r="E27" s="45">
        <v>1.492</v>
      </c>
      <c r="F27" s="59">
        <f t="shared" si="2"/>
        <v>1.492</v>
      </c>
      <c r="G27" s="59">
        <f t="shared" si="2"/>
        <v>1.492</v>
      </c>
      <c r="H27" s="59">
        <f t="shared" si="2"/>
        <v>1.492</v>
      </c>
      <c r="I27" s="59">
        <f t="shared" si="2"/>
        <v>1.492</v>
      </c>
      <c r="J27" s="59">
        <f t="shared" si="2"/>
        <v>1.492</v>
      </c>
    </row>
    <row r="28" spans="1:10" ht="15.75">
      <c r="A28" s="52" t="s">
        <v>239</v>
      </c>
      <c r="B28" s="63" t="s">
        <v>32</v>
      </c>
      <c r="C28" s="57">
        <v>145</v>
      </c>
      <c r="D28" s="57">
        <v>1</v>
      </c>
      <c r="E28" s="45">
        <v>1.256</v>
      </c>
      <c r="F28" s="59">
        <f t="shared" si="2"/>
        <v>1.256</v>
      </c>
      <c r="G28" s="59">
        <f t="shared" si="2"/>
        <v>1.256</v>
      </c>
      <c r="H28" s="59">
        <f t="shared" si="2"/>
        <v>1.256</v>
      </c>
      <c r="I28" s="59">
        <f t="shared" si="2"/>
        <v>1.256</v>
      </c>
      <c r="J28" s="59">
        <f t="shared" si="2"/>
        <v>1.256</v>
      </c>
    </row>
    <row r="29" spans="1:10" ht="15.75">
      <c r="A29" s="52" t="s">
        <v>240</v>
      </c>
      <c r="B29" s="63" t="s">
        <v>33</v>
      </c>
      <c r="C29" s="57">
        <v>145</v>
      </c>
      <c r="D29" s="57">
        <v>1</v>
      </c>
      <c r="E29" s="45">
        <v>1.121</v>
      </c>
      <c r="F29" s="59">
        <f t="shared" si="2"/>
        <v>1.121</v>
      </c>
      <c r="G29" s="59">
        <f t="shared" si="2"/>
        <v>1.121</v>
      </c>
      <c r="H29" s="59">
        <f t="shared" si="2"/>
        <v>1.121</v>
      </c>
      <c r="I29" s="59">
        <f t="shared" si="2"/>
        <v>1.121</v>
      </c>
      <c r="J29" s="59">
        <f t="shared" si="2"/>
        <v>1.121</v>
      </c>
    </row>
    <row r="30" spans="1:10" ht="15.75">
      <c r="A30" s="52" t="s">
        <v>259</v>
      </c>
      <c r="B30" s="63" t="s">
        <v>260</v>
      </c>
      <c r="C30" s="57">
        <v>290</v>
      </c>
      <c r="D30" s="57">
        <v>2</v>
      </c>
      <c r="E30" s="45">
        <v>1.015</v>
      </c>
      <c r="F30" s="62">
        <f t="shared" si="2"/>
        <v>1.015</v>
      </c>
      <c r="G30" s="62">
        <f t="shared" si="2"/>
        <v>1.015</v>
      </c>
      <c r="H30" s="62">
        <f t="shared" si="2"/>
        <v>1.015</v>
      </c>
      <c r="I30" s="62">
        <f t="shared" si="2"/>
        <v>1.015</v>
      </c>
      <c r="J30" s="62">
        <f t="shared" si="2"/>
        <v>1.015</v>
      </c>
    </row>
    <row r="31" spans="1:10" ht="15.75">
      <c r="A31" s="52" t="s">
        <v>241</v>
      </c>
      <c r="B31" s="63" t="s">
        <v>34</v>
      </c>
      <c r="C31" s="57">
        <v>145</v>
      </c>
      <c r="D31" s="57">
        <v>2</v>
      </c>
      <c r="E31" s="45">
        <v>1.003</v>
      </c>
      <c r="F31" s="59">
        <f aca="true" t="shared" si="3" ref="F31:J32">E31</f>
        <v>1.003</v>
      </c>
      <c r="G31" s="59">
        <f t="shared" si="3"/>
        <v>1.003</v>
      </c>
      <c r="H31" s="59">
        <f t="shared" si="3"/>
        <v>1.003</v>
      </c>
      <c r="I31" s="59">
        <f t="shared" si="3"/>
        <v>1.003</v>
      </c>
      <c r="J31" s="59">
        <f t="shared" si="3"/>
        <v>1.003</v>
      </c>
    </row>
    <row r="32" spans="1:10" ht="15.75">
      <c r="A32" s="52" t="s">
        <v>242</v>
      </c>
      <c r="B32" s="56" t="s">
        <v>36</v>
      </c>
      <c r="C32" s="57">
        <v>145</v>
      </c>
      <c r="D32" s="57">
        <v>1</v>
      </c>
      <c r="E32" s="45">
        <v>1.105</v>
      </c>
      <c r="F32" s="59">
        <f t="shared" si="3"/>
        <v>1.105</v>
      </c>
      <c r="G32" s="59">
        <f t="shared" si="3"/>
        <v>1.105</v>
      </c>
      <c r="H32" s="59">
        <f t="shared" si="3"/>
        <v>1.105</v>
      </c>
      <c r="I32" s="59">
        <f t="shared" si="3"/>
        <v>1.105</v>
      </c>
      <c r="J32" s="59">
        <f t="shared" si="3"/>
        <v>1.105</v>
      </c>
    </row>
    <row r="33" spans="1:10" ht="15.75">
      <c r="A33" s="52" t="s">
        <v>243</v>
      </c>
      <c r="B33" s="56" t="s">
        <v>37</v>
      </c>
      <c r="C33" s="57">
        <v>325</v>
      </c>
      <c r="D33" s="57">
        <v>2</v>
      </c>
      <c r="E33" s="45">
        <v>0.97</v>
      </c>
      <c r="F33" s="59">
        <f aca="true" t="shared" si="4" ref="F33:J40">E33</f>
        <v>0.97</v>
      </c>
      <c r="G33" s="59">
        <f t="shared" si="4"/>
        <v>0.97</v>
      </c>
      <c r="H33" s="59">
        <f t="shared" si="4"/>
        <v>0.97</v>
      </c>
      <c r="I33" s="59">
        <f t="shared" si="4"/>
        <v>0.97</v>
      </c>
      <c r="J33" s="59">
        <f t="shared" si="4"/>
        <v>0.97</v>
      </c>
    </row>
    <row r="34" spans="1:10" ht="15.75">
      <c r="A34" s="52" t="s">
        <v>261</v>
      </c>
      <c r="B34" s="64" t="s">
        <v>262</v>
      </c>
      <c r="C34" s="57" t="s">
        <v>13</v>
      </c>
      <c r="D34" s="57">
        <v>2</v>
      </c>
      <c r="E34" s="45">
        <v>0.961</v>
      </c>
      <c r="F34" s="62">
        <f t="shared" si="4"/>
        <v>0.961</v>
      </c>
      <c r="G34" s="62">
        <f t="shared" si="4"/>
        <v>0.961</v>
      </c>
      <c r="H34" s="62">
        <f t="shared" si="4"/>
        <v>0.961</v>
      </c>
      <c r="I34" s="62">
        <f t="shared" si="4"/>
        <v>0.961</v>
      </c>
      <c r="J34" s="62">
        <f t="shared" si="4"/>
        <v>0.961</v>
      </c>
    </row>
    <row r="35" spans="1:10" ht="15.75">
      <c r="A35" s="52" t="s">
        <v>253</v>
      </c>
      <c r="B35" s="61" t="s">
        <v>263</v>
      </c>
      <c r="C35" s="57">
        <v>325</v>
      </c>
      <c r="D35" s="57">
        <v>2</v>
      </c>
      <c r="E35" s="45">
        <v>0.879</v>
      </c>
      <c r="F35" s="59">
        <f t="shared" si="4"/>
        <v>0.879</v>
      </c>
      <c r="G35" s="59">
        <f t="shared" si="4"/>
        <v>0.879</v>
      </c>
      <c r="H35" s="59">
        <f t="shared" si="4"/>
        <v>0.879</v>
      </c>
      <c r="I35" s="59">
        <f t="shared" si="4"/>
        <v>0.879</v>
      </c>
      <c r="J35" s="59">
        <f t="shared" si="4"/>
        <v>0.879</v>
      </c>
    </row>
    <row r="36" spans="1:10" ht="15.75">
      <c r="A36" s="52" t="s">
        <v>264</v>
      </c>
      <c r="B36" s="61" t="s">
        <v>265</v>
      </c>
      <c r="C36" s="57" t="s">
        <v>13</v>
      </c>
      <c r="D36" s="57">
        <v>2</v>
      </c>
      <c r="E36" s="52">
        <v>0.856</v>
      </c>
      <c r="F36" s="62">
        <f t="shared" si="4"/>
        <v>0.856</v>
      </c>
      <c r="G36" s="62">
        <f t="shared" si="4"/>
        <v>0.856</v>
      </c>
      <c r="H36" s="62">
        <f t="shared" si="4"/>
        <v>0.856</v>
      </c>
      <c r="I36" s="62">
        <f t="shared" si="4"/>
        <v>0.856</v>
      </c>
      <c r="J36" s="62">
        <f t="shared" si="4"/>
        <v>0.856</v>
      </c>
    </row>
    <row r="37" spans="1:10" ht="15.75">
      <c r="A37" s="52" t="s">
        <v>238</v>
      </c>
      <c r="B37" s="56" t="s">
        <v>35</v>
      </c>
      <c r="C37" s="57">
        <v>175</v>
      </c>
      <c r="D37" s="57">
        <v>1</v>
      </c>
      <c r="E37" s="45">
        <v>0.994</v>
      </c>
      <c r="F37" s="59">
        <f t="shared" si="4"/>
        <v>0.994</v>
      </c>
      <c r="G37" s="59">
        <f t="shared" si="4"/>
        <v>0.994</v>
      </c>
      <c r="H37" s="59">
        <f t="shared" si="4"/>
        <v>0.994</v>
      </c>
      <c r="I37" s="59">
        <f t="shared" si="4"/>
        <v>0.994</v>
      </c>
      <c r="J37" s="59">
        <f t="shared" si="4"/>
        <v>0.994</v>
      </c>
    </row>
    <row r="38" spans="1:10" ht="15.75">
      <c r="A38" s="52" t="s">
        <v>38</v>
      </c>
      <c r="B38" s="56" t="s">
        <v>39</v>
      </c>
      <c r="C38" s="57">
        <v>300</v>
      </c>
      <c r="D38" s="57">
        <v>2</v>
      </c>
      <c r="E38" s="45">
        <v>1.14</v>
      </c>
      <c r="F38" s="59">
        <f t="shared" si="4"/>
        <v>1.14</v>
      </c>
      <c r="G38" s="59">
        <f t="shared" si="4"/>
        <v>1.14</v>
      </c>
      <c r="H38" s="59">
        <f t="shared" si="4"/>
        <v>1.14</v>
      </c>
      <c r="I38" s="59">
        <f t="shared" si="4"/>
        <v>1.14</v>
      </c>
      <c r="J38" s="59">
        <f t="shared" si="4"/>
        <v>1.14</v>
      </c>
    </row>
    <row r="39" spans="1:10" ht="15.75">
      <c r="A39" s="52" t="s">
        <v>266</v>
      </c>
      <c r="B39" s="61" t="s">
        <v>267</v>
      </c>
      <c r="C39" s="57">
        <v>295</v>
      </c>
      <c r="D39" s="57">
        <v>2</v>
      </c>
      <c r="E39" s="45">
        <v>1.064</v>
      </c>
      <c r="F39" s="62">
        <f t="shared" si="4"/>
        <v>1.064</v>
      </c>
      <c r="G39" s="62">
        <f t="shared" si="4"/>
        <v>1.064</v>
      </c>
      <c r="H39" s="62">
        <f t="shared" si="4"/>
        <v>1.064</v>
      </c>
      <c r="I39" s="62">
        <f t="shared" si="4"/>
        <v>1.064</v>
      </c>
      <c r="J39" s="62">
        <f t="shared" si="4"/>
        <v>1.064</v>
      </c>
    </row>
    <row r="40" spans="1:12" ht="15.75">
      <c r="A40" s="56" t="s">
        <v>40</v>
      </c>
      <c r="B40" s="56" t="s">
        <v>41</v>
      </c>
      <c r="C40" s="57" t="s">
        <v>13</v>
      </c>
      <c r="D40" s="57" t="s">
        <v>13</v>
      </c>
      <c r="E40" s="52">
        <f>K40/L40</f>
        <v>1.169871794871795</v>
      </c>
      <c r="F40" s="59">
        <f t="shared" si="4"/>
        <v>1.169871794871795</v>
      </c>
      <c r="G40" s="59">
        <f t="shared" si="4"/>
        <v>1.169871794871795</v>
      </c>
      <c r="H40" s="59">
        <f t="shared" si="4"/>
        <v>1.169871794871795</v>
      </c>
      <c r="I40" s="59">
        <f t="shared" si="4"/>
        <v>1.169871794871795</v>
      </c>
      <c r="J40" s="59">
        <f t="shared" si="4"/>
        <v>1.169871794871795</v>
      </c>
      <c r="K40" s="60">
        <v>73</v>
      </c>
      <c r="L40" s="56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45</v>
      </c>
      <c r="G1" s="3" t="s">
        <v>46</v>
      </c>
      <c r="H1" s="3" t="s">
        <v>47</v>
      </c>
    </row>
    <row r="2" spans="1:8" ht="12.75">
      <c r="A2" s="1" t="s">
        <v>180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179</v>
      </c>
    </row>
    <row r="3" spans="1:8" ht="42" customHeight="1">
      <c r="A3" s="4" t="s">
        <v>48</v>
      </c>
      <c r="B3" t="s">
        <v>49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50</v>
      </c>
      <c r="B4" t="s">
        <v>51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52</v>
      </c>
      <c r="B5" t="s">
        <v>53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54</v>
      </c>
      <c r="B6" t="s">
        <v>55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56</v>
      </c>
      <c r="B7" t="s">
        <v>57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58</v>
      </c>
      <c r="B8" t="s">
        <v>59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60</v>
      </c>
      <c r="B9" t="s">
        <v>61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62</v>
      </c>
      <c r="B10" t="s">
        <v>63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64</v>
      </c>
      <c r="B11" t="s">
        <v>65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66</v>
      </c>
      <c r="B12" t="s">
        <v>67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68</v>
      </c>
      <c r="B13" t="s">
        <v>69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70</v>
      </c>
      <c r="B14" t="s">
        <v>71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72</v>
      </c>
      <c r="B15" t="s">
        <v>73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74</v>
      </c>
      <c r="B16" t="s">
        <v>75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76</v>
      </c>
      <c r="B17" t="s">
        <v>77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78</v>
      </c>
      <c r="B18" t="s">
        <v>79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80</v>
      </c>
      <c r="B19" t="s">
        <v>81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82</v>
      </c>
      <c r="B20" t="s">
        <v>83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84</v>
      </c>
      <c r="B21" t="s">
        <v>85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86</v>
      </c>
      <c r="B22" t="s">
        <v>87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88</v>
      </c>
      <c r="B23" t="s">
        <v>89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213</v>
      </c>
      <c r="B24" t="s">
        <v>214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5" bestFit="1" customWidth="1"/>
    <col min="10" max="10" width="3.8515625" style="35" bestFit="1" customWidth="1"/>
    <col min="11" max="11" width="4.00390625" style="35" bestFit="1" customWidth="1"/>
  </cols>
  <sheetData>
    <row r="1" spans="2:11" ht="12.75">
      <c r="B1" s="40" t="s">
        <v>216</v>
      </c>
      <c r="C1" s="39" t="s">
        <v>221</v>
      </c>
      <c r="D1" t="s">
        <v>103</v>
      </c>
      <c r="E1" t="s">
        <v>217</v>
      </c>
      <c r="F1" t="s">
        <v>218</v>
      </c>
      <c r="G1" t="s">
        <v>219</v>
      </c>
      <c r="H1" t="s">
        <v>220</v>
      </c>
      <c r="I1" s="41" t="s">
        <v>101</v>
      </c>
      <c r="J1" s="31" t="s">
        <v>90</v>
      </c>
      <c r="K1" s="31" t="s">
        <v>102</v>
      </c>
    </row>
    <row r="2" spans="1:11" ht="12.75">
      <c r="A2" s="18">
        <v>1</v>
      </c>
      <c r="B2" s="36">
        <v>0.4996527777777778</v>
      </c>
      <c r="C2" s="36">
        <v>0.6403125</v>
      </c>
      <c r="D2" s="36">
        <f>C2-B2</f>
        <v>0.14065972222222217</v>
      </c>
      <c r="E2" s="37">
        <f>D2</f>
        <v>0.14065972222222217</v>
      </c>
      <c r="F2">
        <f>I2/24</f>
        <v>0.125</v>
      </c>
      <c r="G2">
        <f>J2/60/24</f>
        <v>0.015277777777777777</v>
      </c>
      <c r="H2" s="37">
        <f>E2-F2-G2</f>
        <v>0.00038194444444439486</v>
      </c>
      <c r="I2" s="38">
        <f>ROUNDDOWN($D2*24,0)</f>
        <v>3</v>
      </c>
      <c r="J2" s="38">
        <f>ROUNDDOWN(($D2*24-I2)*60,0)</f>
        <v>22</v>
      </c>
      <c r="K2" s="38">
        <f>H2*60*60*24</f>
        <v>32.999999999995715</v>
      </c>
    </row>
    <row r="3" spans="1:8" ht="12.75">
      <c r="A3" s="18">
        <v>2</v>
      </c>
      <c r="E3" s="37"/>
      <c r="F3" s="37"/>
      <c r="G3" s="37"/>
      <c r="H3" s="37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2020-07-09T09:26:05Z</dcterms:modified>
  <cp:category/>
  <cp:version/>
  <cp:contentType/>
  <cp:contentStatus/>
</cp:coreProperties>
</file>