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7056" activeTab="0"/>
  </bookViews>
  <sheets>
    <sheet name="Race 1" sheetId="1" r:id="rId1"/>
    <sheet name="Instructions" sheetId="2" r:id="rId2"/>
    <sheet name="Beaufort" sheetId="3" r:id="rId3"/>
    <sheet name="SCHRS" sheetId="4" r:id="rId4"/>
    <sheet name="Adjustment" sheetId="5" r:id="rId5"/>
    <sheet name="TimeConv" sheetId="6" r:id="rId6"/>
  </sheets>
  <definedNames/>
  <calcPr fullCalcOnLoad="1"/>
</workbook>
</file>

<file path=xl/sharedStrings.xml><?xml version="1.0" encoding="utf-8"?>
<sst xmlns="http://schemas.openxmlformats.org/spreadsheetml/2006/main" count="334" uniqueCount="279">
  <si>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</si>
  <si>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</si>
  <si>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</si>
  <si>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</si>
  <si>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</si>
  <si>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</si>
  <si>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</si>
  <si>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</si>
  <si>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</si>
  <si>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</si>
  <si>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</si>
  <si>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</si>
  <si>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</si>
  <si>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nl</t>
  </si>
  <si>
    <t>A-C</t>
  </si>
  <si>
    <t>F16</t>
  </si>
  <si>
    <t>F18</t>
  </si>
  <si>
    <t>F-27</t>
  </si>
  <si>
    <t>Hobie 14</t>
  </si>
  <si>
    <t>H14</t>
  </si>
  <si>
    <t>Hobie 16</t>
  </si>
  <si>
    <t>H16</t>
  </si>
  <si>
    <t>H17</t>
  </si>
  <si>
    <t>H18</t>
  </si>
  <si>
    <t>H20</t>
  </si>
  <si>
    <t>H21</t>
  </si>
  <si>
    <t>Hobie Getaway</t>
  </si>
  <si>
    <t>HGET</t>
  </si>
  <si>
    <t>H18SX</t>
  </si>
  <si>
    <t>HTIG</t>
  </si>
  <si>
    <t>Hobie Wave</t>
  </si>
  <si>
    <t>HWAV</t>
  </si>
  <si>
    <t>N5.0</t>
  </si>
  <si>
    <t>N5.2</t>
  </si>
  <si>
    <t>N6.0</t>
  </si>
  <si>
    <t>NF17</t>
  </si>
  <si>
    <t>N17</t>
  </si>
  <si>
    <t>N20</t>
  </si>
  <si>
    <t>Prindle 18</t>
  </si>
  <si>
    <t>P18</t>
  </si>
  <si>
    <t>Shark</t>
  </si>
  <si>
    <t>SK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</si>
  <si>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</si>
  <si>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</si>
  <si>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</si>
  <si>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</si>
  <si>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</si>
  <si>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</si>
  <si>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</si>
  <si>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</si>
  <si>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</si>
  <si>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</si>
  <si>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</si>
  <si>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</si>
  <si>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</si>
  <si>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</si>
  <si>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</si>
  <si>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</si>
  <si>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</si>
  <si>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</si>
  <si>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</si>
  <si>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</si>
  <si>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</si>
  <si>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</si>
  <si>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</si>
  <si>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</si>
  <si>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</si>
  <si>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</si>
  <si>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</si>
  <si>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</si>
  <si>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</si>
  <si>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</si>
  <si>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</si>
  <si>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</si>
  <si>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</si>
  <si>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</si>
  <si>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</si>
  <si>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</si>
  <si>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</si>
  <si>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</si>
  <si>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</si>
  <si>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</si>
  <si>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</si>
  <si>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</si>
  <si>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</si>
  <si>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</si>
  <si>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</si>
  <si>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</si>
  <si>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</si>
  <si>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</si>
  <si>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</si>
  <si>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</si>
  <si>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</si>
  <si>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</si>
  <si>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</si>
  <si>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</si>
  <si>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</si>
  <si>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</si>
  <si>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</si>
  <si>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</si>
  <si>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</si>
  <si>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</si>
  <si>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</si>
  <si>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</si>
  <si>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</si>
  <si>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</si>
  <si>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</si>
  <si>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</si>
  <si>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</si>
  <si>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</si>
  <si>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</si>
  <si>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</si>
  <si>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</si>
  <si>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</si>
  <si>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</si>
  <si>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</si>
  <si>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</si>
  <si>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</si>
  <si>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</si>
  <si>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</si>
  <si>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</si>
  <si>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</si>
  <si>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</si>
  <si>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</si>
  <si>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</si>
  <si>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</si>
  <si>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</si>
  <si>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</si>
  <si>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</si>
  <si>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</si>
  <si>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</si>
  <si>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</si>
  <si>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</si>
  <si>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</si>
  <si>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</si>
  <si>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</si>
  <si>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</si>
  <si>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</si>
  <si>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</si>
  <si>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</si>
  <si>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</si>
  <si>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</si>
  <si>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</si>
  <si>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</si>
  <si>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</si>
  <si>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</si>
  <si>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</si>
  <si>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</si>
  <si>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</si>
  <si>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</si>
  <si>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</si>
  <si>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</si>
  <si>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</si>
  <si>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</si>
  <si>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</si>
  <si>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</si>
  <si>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</si>
  <si>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</si>
  <si>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</si>
  <si>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</si>
  <si>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</si>
  <si>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</si>
  <si>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</si>
  <si>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</si>
  <si>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Bob Jopson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</si>
  <si>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</si>
  <si>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</si>
  <si>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</si>
  <si>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</si>
  <si>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</si>
  <si>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</si>
  <si>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</si>
  <si>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</si>
  <si>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</si>
  <si>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</si>
  <si>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</si>
  <si>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</si>
  <si>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</si>
  <si>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</si>
  <si>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</si>
  <si>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</si>
  <si>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</si>
  <si>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</si>
  <si>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</si>
  <si>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</si>
  <si>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</si>
  <si>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</si>
  <si>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</si>
  <si>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</si>
  <si>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</si>
  <si>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</si>
  <si>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</si>
  <si>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</si>
  <si>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</si>
  <si>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</si>
  <si>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</si>
  <si>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</si>
  <si>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</si>
  <si>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</si>
  <si>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</si>
  <si>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</si>
  <si>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</si>
  <si>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</si>
  <si>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</si>
  <si>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</si>
  <si>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</si>
  <si>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</si>
  <si>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</si>
  <si>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</si>
  <si>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</si>
  <si>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</si>
  <si>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</si>
  <si>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</si>
  <si>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</si>
  <si>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</si>
  <si>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Rory Oconnor</t>
  </si>
  <si>
    <t>Wt %</t>
  </si>
  <si>
    <t>F-27 Tri                             All Sails</t>
  </si>
  <si>
    <t>HFX1 S</t>
  </si>
  <si>
    <t>ACF</t>
  </si>
  <si>
    <t>A-Class</t>
  </si>
  <si>
    <t>A-Classic (straight/constant curve foils)</t>
  </si>
  <si>
    <t>Formula 18</t>
  </si>
  <si>
    <t>Hobie 18 Magnum (with wings)</t>
  </si>
  <si>
    <t>Hobie 18 SX</t>
  </si>
  <si>
    <t>Hobie 20 Formula</t>
  </si>
  <si>
    <t>Hobie 21</t>
  </si>
  <si>
    <t>Hobie FX One Cat Boat</t>
  </si>
  <si>
    <t>Hobie Tiger F18</t>
  </si>
  <si>
    <t>Nacra 17 Olympic Class</t>
  </si>
  <si>
    <t>Nacra 5.0 Cat Boat</t>
  </si>
  <si>
    <t>Nacra 5.2</t>
  </si>
  <si>
    <t>Nacra 6.0</t>
  </si>
  <si>
    <t>Nacra Inter 17 Solo Spinnaker</t>
  </si>
  <si>
    <t>Nacra Inter 20 F20</t>
  </si>
  <si>
    <t>Portsmouth D-PN</t>
  </si>
  <si>
    <t>Portsmouth F18</t>
  </si>
  <si>
    <t>www.schrs.com</t>
  </si>
  <si>
    <t>F16S</t>
  </si>
  <si>
    <t>H16S</t>
  </si>
  <si>
    <t>Falcon F16 - 2 crew</t>
  </si>
  <si>
    <t>Falcon F16 - cat boat</t>
  </si>
  <si>
    <t>Fa16</t>
  </si>
  <si>
    <t>Fa16S</t>
  </si>
  <si>
    <t>Nacra F20 Carbon FCS</t>
  </si>
  <si>
    <t>Hobie 16 Single-Handed</t>
  </si>
  <si>
    <t>Hobie 18</t>
  </si>
  <si>
    <t>Hobie FX One no spi solo</t>
  </si>
  <si>
    <t>HFX1</t>
  </si>
  <si>
    <t>H18M</t>
  </si>
  <si>
    <t>Nacra 5.8</t>
  </si>
  <si>
    <t>N5.8</t>
  </si>
  <si>
    <t>Nacra 20 Carbon not foiling</t>
  </si>
  <si>
    <t>N20C</t>
  </si>
  <si>
    <t>N20FCS</t>
  </si>
  <si>
    <t>Nacra 20 FCS wings</t>
  </si>
  <si>
    <t>N20FCSW</t>
  </si>
  <si>
    <t>Prindle 19</t>
  </si>
  <si>
    <t>P19</t>
  </si>
  <si>
    <t>Goodall Viper Double F16</t>
  </si>
  <si>
    <t>Goodall Viper Solo F16</t>
  </si>
  <si>
    <t>Hobie 17</t>
  </si>
  <si>
    <t>Nacra F15</t>
  </si>
  <si>
    <t>F15</t>
  </si>
  <si>
    <t>Nacra F16 Double</t>
  </si>
  <si>
    <t>Nacra F16 Single</t>
  </si>
  <si>
    <t>nf16</t>
  </si>
  <si>
    <t>nf16d</t>
  </si>
  <si>
    <t xml:space="preserve"> </t>
  </si>
  <si>
    <t>Christian Boye</t>
  </si>
  <si>
    <t>Tom Radz</t>
  </si>
  <si>
    <t>Bill Prindle</t>
  </si>
  <si>
    <t>Bill Raska</t>
  </si>
  <si>
    <t>Mike Love</t>
  </si>
  <si>
    <t>a-c</t>
  </si>
  <si>
    <t>n20</t>
  </si>
  <si>
    <t>f16s</t>
  </si>
  <si>
    <t>f18</t>
  </si>
  <si>
    <t>Adrian Menichelli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</si>
</sst>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name val="Geneva"/>
      <family val="0"/>
    </font>
    <font>
      <sz val="11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 vertical="top"/>
      <protection/>
    </xf>
    <xf numFmtId="167" fontId="3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3" fillId="0" borderId="10" xfId="15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vertical="top"/>
      <protection locked="0"/>
    </xf>
    <xf numFmtId="0" fontId="5" fillId="0" borderId="10" xfId="0" applyFont="1" applyBorder="1" applyAlignment="1">
      <alignment horizontal="center"/>
    </xf>
    <xf numFmtId="2" fontId="3" fillId="0" borderId="10" xfId="15" applyNumberFormat="1" applyFont="1" applyBorder="1" applyAlignment="1" applyProtection="1">
      <alignment horizontal="center" vertical="top"/>
      <protection/>
    </xf>
    <xf numFmtId="0" fontId="4" fillId="2" borderId="10" xfId="15" applyNumberFormat="1" applyFont="1" applyFill="1" applyBorder="1" applyAlignment="1" applyProtection="1">
      <alignment horizontal="center" vertical="top"/>
      <protection/>
    </xf>
    <xf numFmtId="0" fontId="4" fillId="2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 vertical="top"/>
      <protection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8" fillId="2" borderId="0" xfId="21" applyFill="1">
      <alignment/>
      <protection/>
    </xf>
    <xf numFmtId="49" fontId="9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right"/>
    </xf>
    <xf numFmtId="167" fontId="9" fillId="0" borderId="1" xfId="15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167" fontId="9" fillId="0" borderId="1" xfId="15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167" fontId="9" fillId="0" borderId="0" xfId="15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right" vertical="top"/>
    </xf>
    <xf numFmtId="0" fontId="8" fillId="2" borderId="0" xfId="21" applyFont="1" applyFill="1">
      <alignment/>
      <protection/>
    </xf>
    <xf numFmtId="167" fontId="11" fillId="0" borderId="0" xfId="0" applyNumberFormat="1" applyFont="1" applyAlignment="1">
      <alignment/>
    </xf>
    <xf numFmtId="167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164" fontId="8" fillId="0" borderId="0" xfId="0" applyNumberFormat="1" applyFont="1" applyAlignment="1">
      <alignment/>
    </xf>
    <xf numFmtId="167" fontId="8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43" fontId="0" fillId="0" borderId="10" xfId="15" applyBorder="1" applyAlignment="1">
      <alignment/>
    </xf>
    <xf numFmtId="167" fontId="0" fillId="0" borderId="10" xfId="15" applyNumberFormat="1" applyBorder="1" applyAlignment="1">
      <alignment/>
    </xf>
    <xf numFmtId="2" fontId="0" fillId="0" borderId="10" xfId="15" applyNumberFormat="1" applyBorder="1" applyAlignment="1">
      <alignment/>
    </xf>
    <xf numFmtId="43" fontId="0" fillId="5" borderId="0" xfId="15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67" fontId="2" fillId="0" borderId="12" xfId="15" applyNumberFormat="1" applyFont="1" applyBorder="1" applyAlignment="1" applyProtection="1">
      <alignment horizontal="center" vertical="top"/>
      <protection/>
    </xf>
    <xf numFmtId="167" fontId="2" fillId="0" borderId="13" xfId="15" applyNumberFormat="1" applyFont="1" applyBorder="1" applyAlignment="1" applyProtection="1">
      <alignment horizontal="center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H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8"/>
  <sheetViews>
    <sheetView tabSelected="1" workbookViewId="0" topLeftCell="A1">
      <pane ySplit="2" topLeftCell="BM3" activePane="bottomLeft" state="frozen"/>
      <selection pane="topLeft" activeCell="A1" sqref="A1"/>
      <selection pane="bottomLeft" activeCell="B3" sqref="B3:F8"/>
    </sheetView>
  </sheetViews>
  <sheetFormatPr defaultColWidth="9.140625" defaultRowHeight="12.75"/>
  <cols>
    <col min="1" max="1" width="7.28125" style="48" bestFit="1" customWidth="1"/>
    <col min="2" max="2" width="5.421875" style="48" bestFit="1" customWidth="1"/>
    <col min="3" max="3" width="17.57421875" style="49" bestFit="1" customWidth="1"/>
    <col min="4" max="4" width="15.7109375" style="49" bestFit="1" customWidth="1"/>
    <col min="5" max="5" width="6.7109375" style="50" bestFit="1" customWidth="1"/>
    <col min="6" max="6" width="6.140625" style="49" bestFit="1" customWidth="1"/>
    <col min="7" max="7" width="4.00390625" style="49" bestFit="1" customWidth="1"/>
    <col min="8" max="9" width="3.28125" style="49" bestFit="1" customWidth="1"/>
    <col min="10" max="10" width="3.7109375" style="49" bestFit="1" customWidth="1"/>
    <col min="11" max="11" width="3.8515625" style="49" bestFit="1" customWidth="1"/>
    <col min="12" max="12" width="7.7109375" style="78" bestFit="1" customWidth="1"/>
    <col min="13" max="13" width="7.7109375" style="79" bestFit="1" customWidth="1"/>
    <col min="14" max="14" width="6.7109375" style="79" bestFit="1" customWidth="1"/>
    <col min="15" max="15" width="7.7109375" style="79" bestFit="1" customWidth="1"/>
    <col min="16" max="16" width="3.7109375" style="49" bestFit="1" customWidth="1"/>
    <col min="17" max="17" width="3.8515625" style="49" bestFit="1" customWidth="1"/>
    <col min="18" max="18" width="4.00390625" style="49" bestFit="1" customWidth="1"/>
    <col min="19" max="19" width="7.7109375" style="80" bestFit="1" customWidth="1"/>
    <col min="20" max="20" width="9.28125" style="80" bestFit="1" customWidth="1"/>
    <col min="21" max="16384" width="8.7109375" style="49" customWidth="1"/>
  </cols>
  <sheetData>
    <row r="1" spans="1:20" s="24" customFormat="1" ht="12.75">
      <c r="A1" s="19" t="s">
        <v>201</v>
      </c>
      <c r="B1" s="47"/>
      <c r="D1" s="31" t="s">
        <v>200</v>
      </c>
      <c r="E1" s="30">
        <v>3</v>
      </c>
      <c r="F1" s="20"/>
      <c r="G1" s="20"/>
      <c r="H1" s="81"/>
      <c r="I1" s="81"/>
      <c r="J1" s="81"/>
      <c r="K1" s="22"/>
      <c r="L1" s="22"/>
      <c r="M1" s="83" t="s">
        <v>203</v>
      </c>
      <c r="N1" s="84"/>
      <c r="O1" s="29"/>
      <c r="P1" s="82" t="s">
        <v>202</v>
      </c>
      <c r="Q1" s="82"/>
      <c r="R1" s="82"/>
      <c r="S1" s="82"/>
      <c r="T1" s="82"/>
    </row>
    <row r="2" spans="1:20" s="24" customFormat="1" ht="12.75">
      <c r="A2" s="19" t="s">
        <v>91</v>
      </c>
      <c r="B2" s="19" t="s">
        <v>172</v>
      </c>
      <c r="C2" s="19" t="s">
        <v>92</v>
      </c>
      <c r="D2" s="19" t="s">
        <v>93</v>
      </c>
      <c r="E2" s="44" t="s">
        <v>94</v>
      </c>
      <c r="F2" s="22" t="s">
        <v>5</v>
      </c>
      <c r="G2" s="22" t="s">
        <v>95</v>
      </c>
      <c r="H2" s="21" t="s">
        <v>96</v>
      </c>
      <c r="I2" s="21" t="s">
        <v>97</v>
      </c>
      <c r="J2" s="21" t="s">
        <v>95</v>
      </c>
      <c r="K2" s="21" t="s">
        <v>90</v>
      </c>
      <c r="L2" s="25" t="s">
        <v>216</v>
      </c>
      <c r="M2" s="23" t="s">
        <v>98</v>
      </c>
      <c r="N2" s="23" t="s">
        <v>99</v>
      </c>
      <c r="O2" s="23" t="s">
        <v>100</v>
      </c>
      <c r="P2" s="41" t="s">
        <v>101</v>
      </c>
      <c r="Q2" s="32" t="s">
        <v>90</v>
      </c>
      <c r="R2" s="32" t="s">
        <v>102</v>
      </c>
      <c r="S2" s="28" t="s">
        <v>103</v>
      </c>
      <c r="T2" s="28" t="s">
        <v>104</v>
      </c>
    </row>
    <row r="3" spans="1:20" s="24" customFormat="1" ht="12.75">
      <c r="A3" s="45">
        <v>1</v>
      </c>
      <c r="B3" s="27">
        <v>1</v>
      </c>
      <c r="C3" s="46" t="s">
        <v>273</v>
      </c>
      <c r="D3" s="46"/>
      <c r="E3" s="46"/>
      <c r="F3" s="46" t="s">
        <v>274</v>
      </c>
      <c r="G3" s="26">
        <v>400</v>
      </c>
      <c r="J3" s="24">
        <f aca="true" t="shared" si="0" ref="J3:J8">IF(OR(F3="",K3="nl"),"",IF(L3&lt;70,"L4",IF(L3&lt;80,"L3",IF(L3&lt;90,"L2",IF(L3&lt;100,"L1",IF(L3&gt;130,"H3",IF(L3&gt;120,"H2",IF(L3&gt;110,"H1",""))))))))</f>
      </c>
      <c r="K3" s="24" t="str">
        <f>IF(F3="","",INDEX(SCHRS!$A$1:J$916,MATCH(F3,SCHRS!$B$1:$B$916,0),3))</f>
        <v>nl</v>
      </c>
      <c r="L3" s="75">
        <f aca="true" t="shared" si="1" ref="L3:L8">IF(F3="","",IF(K3="nl",100,100*G3/K3))</f>
        <v>100</v>
      </c>
      <c r="M3" s="76">
        <f>IF(F3="","",INDEX(SCHRS!$A$1:$J$916,MATCH(F3,SCHRS!$B$1:$B$916,0),$E$1+5))</f>
        <v>1.002</v>
      </c>
      <c r="N3" s="76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76">
        <f aca="true" t="shared" si="2" ref="O3:O8">IF(F3="","",M3*N3)</f>
        <v>1.002</v>
      </c>
      <c r="P3" s="42">
        <v>1</v>
      </c>
      <c r="Q3" s="33">
        <v>6</v>
      </c>
      <c r="R3" s="33">
        <v>27</v>
      </c>
      <c r="S3" s="77">
        <f aca="true" t="shared" si="3" ref="S3:S8">IF(R3="","",IF(TYPE(R3)=2,R3,(P3*60+Q3+(R3/60))))</f>
        <v>66.45</v>
      </c>
      <c r="T3" s="77">
        <f aca="true" t="shared" si="4" ref="T3:T8">IF(S3="","",IF(TYPE(R3)=2,S3,S3/(O3)))</f>
        <v>66.31736526946108</v>
      </c>
    </row>
    <row r="4" spans="1:20" s="24" customFormat="1" ht="12.75">
      <c r="A4" s="45">
        <v>2</v>
      </c>
      <c r="B4" s="27">
        <v>2</v>
      </c>
      <c r="C4" s="43" t="s">
        <v>270</v>
      </c>
      <c r="D4" s="43" t="s">
        <v>271</v>
      </c>
      <c r="E4" s="43"/>
      <c r="F4" s="43" t="s">
        <v>275</v>
      </c>
      <c r="G4" s="24">
        <v>350</v>
      </c>
      <c r="J4" s="24">
        <f t="shared" si="0"/>
      </c>
      <c r="K4" s="24">
        <f>IF(F4="","",INDEX(SCHRS!$A$1:J$916,MATCH(F4,SCHRS!$B$1:$B$916,0),3))</f>
        <v>325</v>
      </c>
      <c r="L4" s="75">
        <f t="shared" si="1"/>
        <v>107.6923076923077</v>
      </c>
      <c r="M4" s="76">
        <f>IF(F4="","",INDEX(SCHRS!$A$1:$J$916,MATCH(F4,SCHRS!$B$1:$B$916,0),$E$1+5))</f>
        <v>0.97</v>
      </c>
      <c r="N4" s="76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76">
        <f t="shared" si="2"/>
        <v>0.97</v>
      </c>
      <c r="P4" s="42">
        <v>1</v>
      </c>
      <c r="Q4" s="33">
        <v>11</v>
      </c>
      <c r="R4" s="33">
        <v>38</v>
      </c>
      <c r="S4" s="77">
        <f t="shared" si="3"/>
        <v>71.63333333333334</v>
      </c>
      <c r="T4" s="77">
        <f t="shared" si="4"/>
        <v>73.84879725085912</v>
      </c>
    </row>
    <row r="5" spans="1:20" s="24" customFormat="1" ht="12.75">
      <c r="A5" s="45">
        <v>4</v>
      </c>
      <c r="B5" s="27">
        <v>3</v>
      </c>
      <c r="C5" s="46" t="s">
        <v>164</v>
      </c>
      <c r="D5" s="46"/>
      <c r="E5" s="46"/>
      <c r="F5" s="46" t="s">
        <v>22</v>
      </c>
      <c r="G5" s="26">
        <v>160</v>
      </c>
      <c r="J5" s="24">
        <f t="shared" si="0"/>
      </c>
      <c r="K5" s="24">
        <f>IF(F5="","",INDEX(SCHRS!$A$1:J$916,MATCH(F5,SCHRS!$B$1:$B$916,0),3))</f>
        <v>160</v>
      </c>
      <c r="L5" s="75">
        <f t="shared" si="1"/>
        <v>100</v>
      </c>
      <c r="M5" s="76">
        <f>IF(F5="","",INDEX(SCHRS!$A$1:$J$916,MATCH(F5,SCHRS!$B$1:$B$916,0),$E$1+5))</f>
        <v>1.214</v>
      </c>
      <c r="N5" s="76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76">
        <f t="shared" si="2"/>
        <v>1.214</v>
      </c>
      <c r="P5" s="42">
        <v>1</v>
      </c>
      <c r="Q5" s="33">
        <v>30</v>
      </c>
      <c r="R5" s="33">
        <v>3</v>
      </c>
      <c r="S5" s="77">
        <f t="shared" si="3"/>
        <v>90.05</v>
      </c>
      <c r="T5" s="77">
        <f t="shared" si="4"/>
        <v>74.17627677100494</v>
      </c>
    </row>
    <row r="6" spans="1:20" s="24" customFormat="1" ht="12.75">
      <c r="A6" s="45">
        <v>3</v>
      </c>
      <c r="B6" s="27">
        <v>4</v>
      </c>
      <c r="C6" s="46" t="s">
        <v>272</v>
      </c>
      <c r="D6" s="46" t="s">
        <v>268</v>
      </c>
      <c r="E6" s="46"/>
      <c r="F6" s="46" t="s">
        <v>276</v>
      </c>
      <c r="G6" s="26">
        <v>295</v>
      </c>
      <c r="J6" s="24">
        <f t="shared" si="0"/>
      </c>
      <c r="K6" s="24" t="str">
        <f>IF(F6="","",INDEX(SCHRS!$A$1:J$916,MATCH(F6,SCHRS!$B$1:$B$916,0),3))</f>
        <v>nl</v>
      </c>
      <c r="L6" s="75">
        <f t="shared" si="1"/>
        <v>100</v>
      </c>
      <c r="M6" s="76">
        <f>IF(F6="","",INDEX(SCHRS!$A$1:$J$916,MATCH(F6,SCHRS!$B$1:$B$916,0),$E$1+5))</f>
        <v>1.062</v>
      </c>
      <c r="N6" s="76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76">
        <f t="shared" si="2"/>
        <v>1.062</v>
      </c>
      <c r="P6" s="42">
        <v>1</v>
      </c>
      <c r="Q6" s="33">
        <v>19</v>
      </c>
      <c r="R6" s="33">
        <v>24</v>
      </c>
      <c r="S6" s="77">
        <f t="shared" si="3"/>
        <v>79.4</v>
      </c>
      <c r="T6" s="77">
        <f t="shared" si="4"/>
        <v>74.76459510357816</v>
      </c>
    </row>
    <row r="7" spans="1:20" s="24" customFormat="1" ht="12.75">
      <c r="A7" s="45">
        <v>4</v>
      </c>
      <c r="B7" s="27">
        <v>5</v>
      </c>
      <c r="C7" s="43" t="s">
        <v>215</v>
      </c>
      <c r="D7" s="43"/>
      <c r="E7" s="46"/>
      <c r="F7" s="46" t="s">
        <v>36</v>
      </c>
      <c r="G7" s="26">
        <v>145</v>
      </c>
      <c r="J7" s="24">
        <f t="shared" si="0"/>
      </c>
      <c r="K7" s="24">
        <f>IF(F7="","",INDEX(SCHRS!$A$1:J$916,MATCH(F7,SCHRS!$B$1:$B$916,0),3))</f>
        <v>145</v>
      </c>
      <c r="L7" s="75">
        <f t="shared" si="1"/>
        <v>100</v>
      </c>
      <c r="M7" s="76">
        <f>IF(F7="","",INDEX(SCHRS!$A$1:$J$916,MATCH(F7,SCHRS!$B$1:$B$916,0),$E$1+5))</f>
        <v>1.105</v>
      </c>
      <c r="N7" s="76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76">
        <f t="shared" si="2"/>
        <v>1.105</v>
      </c>
      <c r="P7" s="42">
        <v>1</v>
      </c>
      <c r="Q7" s="33">
        <v>39</v>
      </c>
      <c r="R7" s="33">
        <v>33</v>
      </c>
      <c r="S7" s="77">
        <f t="shared" si="3"/>
        <v>99.55</v>
      </c>
      <c r="T7" s="77">
        <f t="shared" si="4"/>
        <v>90.09049773755656</v>
      </c>
    </row>
    <row r="8" spans="1:20" s="24" customFormat="1" ht="12.75">
      <c r="A8" s="45">
        <v>6</v>
      </c>
      <c r="B8" s="27">
        <v>6</v>
      </c>
      <c r="C8" s="46" t="s">
        <v>269</v>
      </c>
      <c r="D8" s="46" t="s">
        <v>278</v>
      </c>
      <c r="E8" s="46"/>
      <c r="F8" s="46" t="s">
        <v>277</v>
      </c>
      <c r="G8" s="26">
        <v>330</v>
      </c>
      <c r="J8" s="24">
        <f t="shared" si="0"/>
      </c>
      <c r="K8" s="24">
        <f>IF(F8="","",INDEX(SCHRS!$A$1:J$916,MATCH(F8,SCHRS!$B$1:$B$916,0),3))</f>
        <v>330</v>
      </c>
      <c r="L8" s="75">
        <f t="shared" si="1"/>
        <v>100</v>
      </c>
      <c r="M8" s="76">
        <f>IF(F8="","",INDEX(SCHRS!$A$1:$J$916,MATCH(F8,SCHRS!$B$1:$B$916,0),$E$1+5))</f>
        <v>1</v>
      </c>
      <c r="N8" s="76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76">
        <f t="shared" si="2"/>
        <v>1</v>
      </c>
      <c r="P8" s="42">
        <v>1</v>
      </c>
      <c r="Q8" s="33">
        <v>41</v>
      </c>
      <c r="R8" s="33">
        <v>21</v>
      </c>
      <c r="S8" s="77">
        <f t="shared" si="3"/>
        <v>101.35</v>
      </c>
      <c r="T8" s="77">
        <f t="shared" si="4"/>
        <v>101.35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18" bestFit="1" customWidth="1"/>
    <col min="6" max="6" width="2.7109375" style="0" bestFit="1" customWidth="1"/>
  </cols>
  <sheetData>
    <row r="1" spans="1:6" ht="12.75">
      <c r="A1" s="7" t="s">
        <v>191</v>
      </c>
      <c r="D1" s="18">
        <v>1</v>
      </c>
      <c r="F1">
        <v>1</v>
      </c>
    </row>
    <row r="2" spans="1:6" ht="12.75">
      <c r="A2" t="s">
        <v>162</v>
      </c>
      <c r="D2" s="18">
        <v>2</v>
      </c>
      <c r="F2">
        <f aca="true" t="shared" si="0" ref="F2:F33">F1+1</f>
        <v>2</v>
      </c>
    </row>
    <row r="3" spans="1:6" ht="12.75">
      <c r="A3" t="s">
        <v>163</v>
      </c>
      <c r="D3" s="18">
        <v>3</v>
      </c>
      <c r="F3">
        <f t="shared" si="0"/>
        <v>3</v>
      </c>
    </row>
    <row r="4" spans="1:6" ht="12.75">
      <c r="A4" t="s">
        <v>165</v>
      </c>
      <c r="D4" s="18">
        <v>4</v>
      </c>
      <c r="F4">
        <f t="shared" si="0"/>
        <v>4</v>
      </c>
    </row>
    <row r="5" spans="1:6" ht="12.75">
      <c r="A5" t="s">
        <v>188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190</v>
      </c>
      <c r="D8" s="18">
        <v>8</v>
      </c>
      <c r="F8">
        <f t="shared" si="0"/>
        <v>8</v>
      </c>
    </row>
    <row r="9" spans="1:6" ht="12.75">
      <c r="A9" t="s">
        <v>189</v>
      </c>
      <c r="D9" s="18">
        <v>9</v>
      </c>
      <c r="F9">
        <f t="shared" si="0"/>
        <v>9</v>
      </c>
    </row>
    <row r="10" spans="1:6" ht="12.75">
      <c r="A10" t="s">
        <v>170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166</v>
      </c>
      <c r="D12" s="18">
        <v>12</v>
      </c>
      <c r="F12">
        <f t="shared" si="0"/>
        <v>12</v>
      </c>
    </row>
    <row r="13" spans="1:6" ht="12.75">
      <c r="A13" s="17" t="s">
        <v>167</v>
      </c>
      <c r="D13" s="18">
        <v>13</v>
      </c>
      <c r="F13">
        <f t="shared" si="0"/>
        <v>13</v>
      </c>
    </row>
    <row r="14" spans="1:6" ht="12.75">
      <c r="A14" t="s">
        <v>168</v>
      </c>
      <c r="D14" s="18">
        <v>14</v>
      </c>
      <c r="F14">
        <f t="shared" si="0"/>
        <v>14</v>
      </c>
    </row>
    <row r="15" spans="1:6" ht="12.75">
      <c r="A15" t="s">
        <v>169</v>
      </c>
      <c r="D15" s="18">
        <v>15</v>
      </c>
      <c r="F15">
        <f t="shared" si="0"/>
        <v>15</v>
      </c>
    </row>
    <row r="16" spans="1:6" ht="12.75">
      <c r="A16" t="s">
        <v>192</v>
      </c>
      <c r="D16" s="18">
        <v>16</v>
      </c>
      <c r="F16">
        <f t="shared" si="0"/>
        <v>16</v>
      </c>
    </row>
    <row r="17" spans="1:6" ht="12.75">
      <c r="A17" t="s">
        <v>193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171</v>
      </c>
      <c r="D20" s="18">
        <v>20</v>
      </c>
      <c r="F20">
        <f t="shared" si="0"/>
        <v>20</v>
      </c>
    </row>
    <row r="21" spans="1:6" ht="12.75">
      <c r="A21" t="s">
        <v>194</v>
      </c>
      <c r="D21" s="18">
        <v>21</v>
      </c>
      <c r="F21">
        <f t="shared" si="0"/>
        <v>21</v>
      </c>
    </row>
    <row r="22" spans="1:6" ht="12.75">
      <c r="A22" t="s">
        <v>195</v>
      </c>
      <c r="D22" s="18">
        <v>22</v>
      </c>
      <c r="F22">
        <f t="shared" si="0"/>
        <v>22</v>
      </c>
    </row>
    <row r="23" spans="1:6" ht="12.75">
      <c r="A23" t="s">
        <v>204</v>
      </c>
      <c r="D23" s="18">
        <v>23</v>
      </c>
      <c r="F23">
        <f t="shared" si="0"/>
        <v>23</v>
      </c>
    </row>
    <row r="24" spans="1:6" ht="12.75">
      <c r="A24" t="s">
        <v>205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186</v>
      </c>
      <c r="D26" s="18">
        <v>26</v>
      </c>
      <c r="F26">
        <f t="shared" si="0"/>
        <v>26</v>
      </c>
    </row>
    <row r="27" spans="1:6" ht="12.75">
      <c r="A27" t="s">
        <v>175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176</v>
      </c>
      <c r="D29" s="18">
        <v>29</v>
      </c>
      <c r="F29">
        <f t="shared" si="0"/>
        <v>29</v>
      </c>
    </row>
    <row r="30" spans="1:6" ht="12.75">
      <c r="A30" t="s">
        <v>170</v>
      </c>
      <c r="D30" s="18">
        <v>30</v>
      </c>
      <c r="F30">
        <f t="shared" si="0"/>
        <v>30</v>
      </c>
    </row>
    <row r="31" spans="1:6" ht="12.75">
      <c r="A31" t="s">
        <v>177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178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185</v>
      </c>
      <c r="D36" s="18">
        <v>36</v>
      </c>
      <c r="F36">
        <f t="shared" si="1"/>
        <v>36</v>
      </c>
    </row>
    <row r="37" spans="1:6" ht="12.75">
      <c r="A37" t="s">
        <v>179</v>
      </c>
      <c r="D37" s="18">
        <v>37</v>
      </c>
      <c r="F37">
        <f t="shared" si="1"/>
        <v>37</v>
      </c>
    </row>
    <row r="38" spans="1:6" ht="12.75">
      <c r="A38" t="s">
        <v>180</v>
      </c>
      <c r="D38" s="18">
        <v>38</v>
      </c>
      <c r="F38">
        <f t="shared" si="1"/>
        <v>38</v>
      </c>
    </row>
    <row r="39" spans="1:6" ht="12.75">
      <c r="A39" t="s">
        <v>181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182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183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184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187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196</v>
      </c>
      <c r="D50" s="18">
        <v>50</v>
      </c>
      <c r="F50">
        <f t="shared" si="1"/>
        <v>50</v>
      </c>
    </row>
    <row r="51" ht="12.75">
      <c r="A51" t="s">
        <v>197</v>
      </c>
    </row>
    <row r="52" ht="12.75">
      <c r="A52" t="s">
        <v>198</v>
      </c>
    </row>
    <row r="53" ht="12.75">
      <c r="A53" t="s">
        <v>199</v>
      </c>
    </row>
    <row r="54" ht="12.75">
      <c r="A54" t="s">
        <v>214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109</v>
      </c>
      <c r="B1" s="7" t="s">
        <v>110</v>
      </c>
      <c r="C1" s="7" t="s">
        <v>111</v>
      </c>
      <c r="D1" s="7" t="s">
        <v>112</v>
      </c>
      <c r="E1" s="7" t="s">
        <v>113</v>
      </c>
    </row>
    <row r="2" spans="1:5" ht="12.75">
      <c r="A2" s="8">
        <v>0</v>
      </c>
      <c r="B2" s="8" t="s">
        <v>114</v>
      </c>
      <c r="C2" s="8" t="s">
        <v>115</v>
      </c>
      <c r="D2" s="8" t="s">
        <v>116</v>
      </c>
      <c r="E2" s="9" t="s">
        <v>117</v>
      </c>
    </row>
    <row r="3" spans="1:5" ht="12.75">
      <c r="A3" s="10"/>
      <c r="B3" s="10"/>
      <c r="C3" s="10" t="s">
        <v>118</v>
      </c>
      <c r="D3" s="10"/>
      <c r="E3" s="11"/>
    </row>
    <row r="4" spans="1:5" ht="12.75">
      <c r="A4" s="10"/>
      <c r="B4" s="10"/>
      <c r="C4" s="10" t="s">
        <v>119</v>
      </c>
      <c r="D4" s="10" t="s">
        <v>120</v>
      </c>
      <c r="E4" s="11"/>
    </row>
    <row r="5" spans="1:5" ht="12.75">
      <c r="A5" s="10"/>
      <c r="B5" s="10"/>
      <c r="C5" s="10" t="s">
        <v>121</v>
      </c>
      <c r="D5" s="10"/>
      <c r="E5" s="11"/>
    </row>
    <row r="6" spans="1:5" ht="12.75">
      <c r="A6" s="10">
        <v>1</v>
      </c>
      <c r="B6" s="10" t="s">
        <v>122</v>
      </c>
      <c r="C6" s="10" t="s">
        <v>123</v>
      </c>
      <c r="D6" s="10" t="s">
        <v>124</v>
      </c>
      <c r="E6" s="11" t="s">
        <v>125</v>
      </c>
    </row>
    <row r="7" spans="1:5" ht="12.75">
      <c r="A7" s="10"/>
      <c r="B7" s="10"/>
      <c r="C7" s="10" t="s">
        <v>126</v>
      </c>
      <c r="D7" s="10"/>
      <c r="E7" s="11"/>
    </row>
    <row r="8" spans="1:5" ht="12.75">
      <c r="A8" s="10"/>
      <c r="B8" s="10"/>
      <c r="C8" s="34" t="s">
        <v>127</v>
      </c>
      <c r="D8" s="10" t="s">
        <v>128</v>
      </c>
      <c r="E8" s="11"/>
    </row>
    <row r="9" spans="1:5" ht="13.5" thickBot="1">
      <c r="A9" s="12"/>
      <c r="B9" s="12"/>
      <c r="C9" s="12" t="s">
        <v>129</v>
      </c>
      <c r="D9" s="12"/>
      <c r="E9" s="13"/>
    </row>
    <row r="10" spans="1:5" ht="12.75">
      <c r="A10" s="14">
        <v>2</v>
      </c>
      <c r="B10" s="8" t="s">
        <v>130</v>
      </c>
      <c r="C10" s="8" t="s">
        <v>131</v>
      </c>
      <c r="D10" s="8" t="s">
        <v>132</v>
      </c>
      <c r="E10" s="9" t="s">
        <v>133</v>
      </c>
    </row>
    <row r="11" spans="1:5" ht="12.75">
      <c r="A11" s="15"/>
      <c r="B11" s="10"/>
      <c r="C11" s="10" t="s">
        <v>134</v>
      </c>
      <c r="D11" s="10"/>
      <c r="E11" s="11"/>
    </row>
    <row r="12" spans="1:5" ht="12.75">
      <c r="A12" s="15"/>
      <c r="B12" s="10"/>
      <c r="C12" s="34" t="s">
        <v>135</v>
      </c>
      <c r="D12" s="10" t="s">
        <v>136</v>
      </c>
      <c r="E12" s="11"/>
    </row>
    <row r="13" spans="1:5" ht="12.75">
      <c r="A13" s="15"/>
      <c r="B13" s="10"/>
      <c r="C13" s="10" t="s">
        <v>137</v>
      </c>
      <c r="D13" s="10"/>
      <c r="E13" s="11"/>
    </row>
    <row r="14" spans="1:5" ht="12.75">
      <c r="A14" s="15">
        <v>3</v>
      </c>
      <c r="B14" s="10" t="s">
        <v>138</v>
      </c>
      <c r="C14" s="10" t="s">
        <v>139</v>
      </c>
      <c r="D14" s="10" t="s">
        <v>140</v>
      </c>
      <c r="E14" s="11" t="s">
        <v>141</v>
      </c>
    </row>
    <row r="15" spans="1:5" ht="12.75">
      <c r="A15" s="15"/>
      <c r="B15" s="10"/>
      <c r="C15" s="10" t="s">
        <v>142</v>
      </c>
      <c r="D15" s="10"/>
      <c r="E15" s="11"/>
    </row>
    <row r="16" spans="1:5" ht="12.75">
      <c r="A16" s="15"/>
      <c r="B16" s="10"/>
      <c r="C16" s="34" t="s">
        <v>143</v>
      </c>
      <c r="D16" s="10" t="s">
        <v>144</v>
      </c>
      <c r="E16" s="11"/>
    </row>
    <row r="17" spans="1:5" ht="13.5" thickBot="1">
      <c r="A17" s="16"/>
      <c r="B17" s="12"/>
      <c r="C17" s="12" t="s">
        <v>145</v>
      </c>
      <c r="D17" s="12"/>
      <c r="E17" s="13"/>
    </row>
    <row r="18" spans="1:5" ht="12.75">
      <c r="A18" s="14">
        <v>4</v>
      </c>
      <c r="B18" s="8" t="s">
        <v>146</v>
      </c>
      <c r="C18" s="8" t="s">
        <v>147</v>
      </c>
      <c r="D18" s="8" t="s">
        <v>148</v>
      </c>
      <c r="E18" s="9" t="s">
        <v>149</v>
      </c>
    </row>
    <row r="19" spans="1:5" ht="12.75">
      <c r="A19" s="15"/>
      <c r="B19" s="10"/>
      <c r="C19" s="10" t="s">
        <v>150</v>
      </c>
      <c r="D19" s="10"/>
      <c r="E19" s="11"/>
    </row>
    <row r="20" spans="1:5" ht="12.75">
      <c r="A20" s="15"/>
      <c r="B20" s="10"/>
      <c r="C20" s="34" t="s">
        <v>151</v>
      </c>
      <c r="D20" s="10" t="s">
        <v>152</v>
      </c>
      <c r="E20" s="11"/>
    </row>
    <row r="21" spans="1:5" ht="13.5" thickBot="1">
      <c r="A21" s="16"/>
      <c r="B21" s="12"/>
      <c r="C21" s="12" t="s">
        <v>153</v>
      </c>
      <c r="D21" s="12"/>
      <c r="E21" s="13"/>
    </row>
    <row r="22" spans="1:5" ht="12.75">
      <c r="A22" s="14">
        <v>5</v>
      </c>
      <c r="B22" s="8" t="s">
        <v>154</v>
      </c>
      <c r="C22" s="8" t="s">
        <v>155</v>
      </c>
      <c r="D22" s="8" t="s">
        <v>156</v>
      </c>
      <c r="E22" s="9" t="s">
        <v>157</v>
      </c>
    </row>
    <row r="23" spans="1:5" ht="12.75">
      <c r="A23" s="15"/>
      <c r="B23" s="10"/>
      <c r="C23" s="10" t="s">
        <v>158</v>
      </c>
      <c r="D23" s="10"/>
      <c r="E23" s="11"/>
    </row>
    <row r="24" spans="1:5" ht="12.75">
      <c r="A24" s="15"/>
      <c r="B24" s="10"/>
      <c r="C24" s="34" t="s">
        <v>159</v>
      </c>
      <c r="D24" s="10" t="s">
        <v>160</v>
      </c>
      <c r="E24" s="11"/>
    </row>
    <row r="25" spans="1:5" ht="13.5" thickBot="1">
      <c r="A25" s="16"/>
      <c r="B25" s="12"/>
      <c r="C25" s="12" t="s">
        <v>161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40"/>
  <sheetViews>
    <sheetView workbookViewId="0" topLeftCell="A1">
      <pane ySplit="1" topLeftCell="BM8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34.8515625" style="70" customWidth="1"/>
    <col min="2" max="2" width="12.421875" style="58" bestFit="1" customWidth="1"/>
    <col min="3" max="4" width="7.421875" style="58" customWidth="1"/>
    <col min="5" max="5" width="15.57421875" style="71" bestFit="1" customWidth="1"/>
    <col min="6" max="10" width="8.421875" style="70" bestFit="1" customWidth="1"/>
    <col min="11" max="11" width="20.421875" style="58" bestFit="1" customWidth="1"/>
    <col min="12" max="12" width="17.28125" style="58" bestFit="1" customWidth="1"/>
    <col min="13" max="16384" width="9.140625" style="58" customWidth="1"/>
  </cols>
  <sheetData>
    <row r="1" spans="1:12" ht="15">
      <c r="A1" s="52" t="s">
        <v>237</v>
      </c>
      <c r="B1" s="52" t="s">
        <v>6</v>
      </c>
      <c r="C1" s="53" t="s">
        <v>7</v>
      </c>
      <c r="D1" s="53" t="s">
        <v>8</v>
      </c>
      <c r="E1" s="54" t="s">
        <v>9</v>
      </c>
      <c r="F1" s="55" t="s">
        <v>10</v>
      </c>
      <c r="G1" s="55" t="s">
        <v>11</v>
      </c>
      <c r="H1" s="55" t="s">
        <v>11</v>
      </c>
      <c r="I1" s="55">
        <v>4</v>
      </c>
      <c r="J1" s="55" t="s">
        <v>12</v>
      </c>
      <c r="K1" s="56" t="s">
        <v>235</v>
      </c>
      <c r="L1" s="57" t="s">
        <v>236</v>
      </c>
    </row>
    <row r="2" spans="1:10" ht="15">
      <c r="A2" s="59" t="s">
        <v>174</v>
      </c>
      <c r="B2" s="59" t="s">
        <v>106</v>
      </c>
      <c r="C2" s="59" t="s">
        <v>107</v>
      </c>
      <c r="D2" s="59" t="s">
        <v>108</v>
      </c>
      <c r="E2" s="60" t="s">
        <v>0</v>
      </c>
      <c r="F2" s="61" t="s">
        <v>1</v>
      </c>
      <c r="G2" s="61" t="s">
        <v>2</v>
      </c>
      <c r="H2" s="61" t="s">
        <v>3</v>
      </c>
      <c r="I2" s="61" t="s">
        <v>4</v>
      </c>
      <c r="J2" s="61" t="s">
        <v>173</v>
      </c>
    </row>
    <row r="3" spans="1:10" ht="15">
      <c r="A3" s="58" t="s">
        <v>221</v>
      </c>
      <c r="B3" s="62" t="s">
        <v>14</v>
      </c>
      <c r="C3" s="63" t="s">
        <v>13</v>
      </c>
      <c r="D3" s="63" t="s">
        <v>13</v>
      </c>
      <c r="E3" s="64">
        <v>1.002</v>
      </c>
      <c r="F3" s="65">
        <f aca="true" t="shared" si="0" ref="F3:J18">E3</f>
        <v>1.002</v>
      </c>
      <c r="G3" s="65">
        <f t="shared" si="0"/>
        <v>1.002</v>
      </c>
      <c r="H3" s="65">
        <f t="shared" si="0"/>
        <v>1.002</v>
      </c>
      <c r="I3" s="65">
        <f t="shared" si="0"/>
        <v>1.002</v>
      </c>
      <c r="J3" s="65">
        <f t="shared" si="0"/>
        <v>1.002</v>
      </c>
    </row>
    <row r="4" spans="1:10" ht="15">
      <c r="A4" s="58" t="s">
        <v>220</v>
      </c>
      <c r="B4" s="62" t="s">
        <v>219</v>
      </c>
      <c r="C4" s="63" t="s">
        <v>13</v>
      </c>
      <c r="D4" s="63" t="s">
        <v>13</v>
      </c>
      <c r="E4" s="64">
        <v>0.981</v>
      </c>
      <c r="F4" s="65">
        <f t="shared" si="0"/>
        <v>0.981</v>
      </c>
      <c r="G4" s="65">
        <f t="shared" si="0"/>
        <v>0.981</v>
      </c>
      <c r="H4" s="65">
        <f t="shared" si="0"/>
        <v>0.981</v>
      </c>
      <c r="I4" s="65">
        <f t="shared" si="0"/>
        <v>0.981</v>
      </c>
      <c r="J4" s="65">
        <f t="shared" si="0"/>
        <v>0.981</v>
      </c>
    </row>
    <row r="5" spans="1:10" ht="15">
      <c r="A5" s="58" t="s">
        <v>262</v>
      </c>
      <c r="B5" s="62" t="s">
        <v>263</v>
      </c>
      <c r="C5" s="63"/>
      <c r="D5" s="63"/>
      <c r="E5" s="72">
        <v>1.085</v>
      </c>
      <c r="F5" s="65"/>
      <c r="G5" s="65"/>
      <c r="H5" s="65"/>
      <c r="I5" s="65"/>
      <c r="J5" s="65"/>
    </row>
    <row r="6" spans="1:10" ht="15">
      <c r="A6" s="58" t="s">
        <v>259</v>
      </c>
      <c r="B6" s="62" t="s">
        <v>15</v>
      </c>
      <c r="C6" s="63" t="s">
        <v>13</v>
      </c>
      <c r="D6" s="63" t="s">
        <v>13</v>
      </c>
      <c r="E6" s="64">
        <v>1.04</v>
      </c>
      <c r="F6" s="65">
        <f aca="true" t="shared" si="1" ref="F6:J10">E6</f>
        <v>1.04</v>
      </c>
      <c r="G6" s="65">
        <f t="shared" si="1"/>
        <v>1.04</v>
      </c>
      <c r="H6" s="65">
        <f t="shared" si="1"/>
        <v>1.04</v>
      </c>
      <c r="I6" s="65">
        <f t="shared" si="1"/>
        <v>1.04</v>
      </c>
      <c r="J6" s="65">
        <f t="shared" si="1"/>
        <v>1.04</v>
      </c>
    </row>
    <row r="7" spans="1:10" ht="15">
      <c r="A7" s="58" t="s">
        <v>260</v>
      </c>
      <c r="B7" s="62" t="s">
        <v>238</v>
      </c>
      <c r="C7" s="63" t="s">
        <v>13</v>
      </c>
      <c r="D7" s="63" t="s">
        <v>13</v>
      </c>
      <c r="E7" s="72">
        <v>1.062</v>
      </c>
      <c r="F7" s="72">
        <v>1.062</v>
      </c>
      <c r="G7" s="72">
        <v>1.062</v>
      </c>
      <c r="H7" s="72">
        <v>1.062</v>
      </c>
      <c r="I7" s="72">
        <v>1.062</v>
      </c>
      <c r="J7" s="72">
        <v>1.062</v>
      </c>
    </row>
    <row r="8" spans="1:10" ht="15">
      <c r="A8" s="58" t="s">
        <v>222</v>
      </c>
      <c r="B8" s="62" t="s">
        <v>16</v>
      </c>
      <c r="C8" s="62">
        <v>330</v>
      </c>
      <c r="D8" s="62"/>
      <c r="E8" s="58">
        <v>1</v>
      </c>
      <c r="F8" s="65">
        <f t="shared" si="1"/>
        <v>1</v>
      </c>
      <c r="G8" s="65">
        <f t="shared" si="1"/>
        <v>1</v>
      </c>
      <c r="H8" s="65">
        <f t="shared" si="1"/>
        <v>1</v>
      </c>
      <c r="I8" s="65">
        <f t="shared" si="1"/>
        <v>1</v>
      </c>
      <c r="J8" s="65">
        <f t="shared" si="1"/>
        <v>1</v>
      </c>
    </row>
    <row r="9" spans="1:12" ht="15">
      <c r="A9" s="62" t="s">
        <v>217</v>
      </c>
      <c r="B9" s="62" t="s">
        <v>17</v>
      </c>
      <c r="C9" s="63" t="s">
        <v>13</v>
      </c>
      <c r="D9" s="63" t="s">
        <v>13</v>
      </c>
      <c r="E9" s="58">
        <f>K9/L9</f>
        <v>1.1298076923076923</v>
      </c>
      <c r="F9" s="65">
        <f>E9</f>
        <v>1.1298076923076923</v>
      </c>
      <c r="G9" s="65">
        <f>F9</f>
        <v>1.1298076923076923</v>
      </c>
      <c r="H9" s="65">
        <f>G9</f>
        <v>1.1298076923076923</v>
      </c>
      <c r="I9" s="65">
        <f>H9</f>
        <v>1.1298076923076923</v>
      </c>
      <c r="J9" s="65">
        <f>I9</f>
        <v>1.1298076923076923</v>
      </c>
      <c r="K9" s="66">
        <v>70.5</v>
      </c>
      <c r="L9" s="62">
        <v>62.4</v>
      </c>
    </row>
    <row r="10" spans="1:10" ht="15">
      <c r="A10" s="58" t="s">
        <v>240</v>
      </c>
      <c r="B10" s="62" t="s">
        <v>242</v>
      </c>
      <c r="C10" s="63" t="s">
        <v>13</v>
      </c>
      <c r="D10" s="63" t="s">
        <v>13</v>
      </c>
      <c r="E10" s="64">
        <v>1.032</v>
      </c>
      <c r="F10" s="65">
        <f t="shared" si="1"/>
        <v>1.032</v>
      </c>
      <c r="G10" s="65">
        <f t="shared" si="1"/>
        <v>1.032</v>
      </c>
      <c r="H10" s="65">
        <f t="shared" si="1"/>
        <v>1.032</v>
      </c>
      <c r="I10" s="65">
        <f t="shared" si="1"/>
        <v>1.032</v>
      </c>
      <c r="J10" s="65">
        <f t="shared" si="1"/>
        <v>1.032</v>
      </c>
    </row>
    <row r="11" spans="1:10" ht="15">
      <c r="A11" s="58" t="s">
        <v>241</v>
      </c>
      <c r="B11" s="62" t="s">
        <v>243</v>
      </c>
      <c r="C11" s="63" t="s">
        <v>13</v>
      </c>
      <c r="D11" s="63" t="s">
        <v>13</v>
      </c>
      <c r="E11" s="64">
        <v>1.051</v>
      </c>
      <c r="F11" s="65">
        <f>E11</f>
        <v>1.051</v>
      </c>
      <c r="G11" s="65">
        <f>F11</f>
        <v>1.051</v>
      </c>
      <c r="H11" s="65">
        <f>G11</f>
        <v>1.051</v>
      </c>
      <c r="I11" s="65">
        <f>H11</f>
        <v>1.051</v>
      </c>
      <c r="J11" s="65">
        <f>I11</f>
        <v>1.051</v>
      </c>
    </row>
    <row r="12" spans="1:10" ht="15">
      <c r="A12" s="58" t="s">
        <v>18</v>
      </c>
      <c r="B12" s="62" t="s">
        <v>19</v>
      </c>
      <c r="C12" s="63" t="s">
        <v>13</v>
      </c>
      <c r="D12" s="63" t="s">
        <v>13</v>
      </c>
      <c r="E12" s="64">
        <v>1.39</v>
      </c>
      <c r="F12" s="65">
        <f t="shared" si="0"/>
        <v>1.39</v>
      </c>
      <c r="G12" s="65">
        <f t="shared" si="0"/>
        <v>1.39</v>
      </c>
      <c r="H12" s="65">
        <f t="shared" si="0"/>
        <v>1.39</v>
      </c>
      <c r="I12" s="65">
        <f t="shared" si="0"/>
        <v>1.39</v>
      </c>
      <c r="J12" s="65">
        <f t="shared" si="0"/>
        <v>1.39</v>
      </c>
    </row>
    <row r="13" spans="1:10" ht="15">
      <c r="A13" s="58" t="s">
        <v>20</v>
      </c>
      <c r="B13" s="62" t="s">
        <v>21</v>
      </c>
      <c r="C13" s="63">
        <v>285</v>
      </c>
      <c r="D13" s="63" t="s">
        <v>13</v>
      </c>
      <c r="E13" s="64">
        <v>1.193</v>
      </c>
      <c r="F13" s="65">
        <f t="shared" si="0"/>
        <v>1.193</v>
      </c>
      <c r="G13" s="65">
        <f t="shared" si="0"/>
        <v>1.193</v>
      </c>
      <c r="H13" s="65">
        <f t="shared" si="0"/>
        <v>1.193</v>
      </c>
      <c r="I13" s="65">
        <f t="shared" si="0"/>
        <v>1.193</v>
      </c>
      <c r="J13" s="65">
        <f t="shared" si="0"/>
        <v>1.193</v>
      </c>
    </row>
    <row r="14" spans="1:10" ht="15">
      <c r="A14" s="58" t="s">
        <v>245</v>
      </c>
      <c r="B14" s="62" t="s">
        <v>239</v>
      </c>
      <c r="C14" s="63">
        <v>285</v>
      </c>
      <c r="D14" s="63" t="s">
        <v>13</v>
      </c>
      <c r="E14" s="58">
        <v>1.117</v>
      </c>
      <c r="F14" s="65">
        <f t="shared" si="0"/>
        <v>1.117</v>
      </c>
      <c r="G14" s="65">
        <f t="shared" si="0"/>
        <v>1.117</v>
      </c>
      <c r="H14" s="65">
        <f t="shared" si="0"/>
        <v>1.117</v>
      </c>
      <c r="I14" s="65">
        <f t="shared" si="0"/>
        <v>1.117</v>
      </c>
      <c r="J14" s="65">
        <f t="shared" si="0"/>
        <v>1.117</v>
      </c>
    </row>
    <row r="15" spans="1:10" ht="15">
      <c r="A15" t="s">
        <v>261</v>
      </c>
      <c r="B15" s="62" t="s">
        <v>22</v>
      </c>
      <c r="C15" s="63">
        <v>160</v>
      </c>
      <c r="D15" s="63" t="s">
        <v>13</v>
      </c>
      <c r="E15" s="51">
        <v>1.214</v>
      </c>
      <c r="F15" s="65">
        <f t="shared" si="0"/>
        <v>1.214</v>
      </c>
      <c r="G15" s="65">
        <f t="shared" si="0"/>
        <v>1.214</v>
      </c>
      <c r="H15" s="65">
        <f t="shared" si="0"/>
        <v>1.214</v>
      </c>
      <c r="I15" s="65">
        <f t="shared" si="0"/>
        <v>1.214</v>
      </c>
      <c r="J15" s="65">
        <f t="shared" si="0"/>
        <v>1.214</v>
      </c>
    </row>
    <row r="16" spans="1:10" ht="15">
      <c r="A16" s="58" t="s">
        <v>246</v>
      </c>
      <c r="B16" s="67" t="s">
        <v>23</v>
      </c>
      <c r="C16" s="63">
        <v>295</v>
      </c>
      <c r="D16" s="63" t="s">
        <v>13</v>
      </c>
      <c r="E16" s="51">
        <v>1.091</v>
      </c>
      <c r="F16" s="68">
        <f t="shared" si="0"/>
        <v>1.091</v>
      </c>
      <c r="G16" s="68">
        <f t="shared" si="0"/>
        <v>1.091</v>
      </c>
      <c r="H16" s="68">
        <f t="shared" si="0"/>
        <v>1.091</v>
      </c>
      <c r="I16" s="68">
        <f t="shared" si="0"/>
        <v>1.091</v>
      </c>
      <c r="J16" s="68">
        <f t="shared" si="0"/>
        <v>1.091</v>
      </c>
    </row>
    <row r="17" spans="1:10" ht="15">
      <c r="A17" s="58" t="s">
        <v>223</v>
      </c>
      <c r="B17" s="67" t="s">
        <v>249</v>
      </c>
      <c r="C17" s="63">
        <v>295</v>
      </c>
      <c r="D17" s="63" t="s">
        <v>13</v>
      </c>
      <c r="E17" s="51">
        <v>1.093</v>
      </c>
      <c r="F17" s="65">
        <f t="shared" si="0"/>
        <v>1.093</v>
      </c>
      <c r="G17" s="65">
        <f t="shared" si="0"/>
        <v>1.093</v>
      </c>
      <c r="H17" s="65">
        <f t="shared" si="0"/>
        <v>1.093</v>
      </c>
      <c r="I17" s="65">
        <f t="shared" si="0"/>
        <v>1.093</v>
      </c>
      <c r="J17" s="65">
        <f t="shared" si="0"/>
        <v>1.093</v>
      </c>
    </row>
    <row r="18" spans="1:10" ht="15">
      <c r="A18" s="58" t="s">
        <v>224</v>
      </c>
      <c r="B18" s="62" t="s">
        <v>28</v>
      </c>
      <c r="C18" s="63">
        <v>310</v>
      </c>
      <c r="D18" s="63" t="s">
        <v>13</v>
      </c>
      <c r="E18" s="51">
        <v>1.11</v>
      </c>
      <c r="F18" s="65">
        <f t="shared" si="0"/>
        <v>1.11</v>
      </c>
      <c r="G18" s="65">
        <f t="shared" si="0"/>
        <v>1.11</v>
      </c>
      <c r="H18" s="65">
        <f t="shared" si="0"/>
        <v>1.11</v>
      </c>
      <c r="I18" s="65">
        <f t="shared" si="0"/>
        <v>1.11</v>
      </c>
      <c r="J18" s="65">
        <f t="shared" si="0"/>
        <v>1.11</v>
      </c>
    </row>
    <row r="19" spans="1:10" ht="15">
      <c r="A19" s="58" t="s">
        <v>225</v>
      </c>
      <c r="B19" s="62" t="s">
        <v>24</v>
      </c>
      <c r="C19" s="63">
        <v>295</v>
      </c>
      <c r="D19" s="63" t="s">
        <v>13</v>
      </c>
      <c r="E19" s="51">
        <v>1.019</v>
      </c>
      <c r="F19" s="65">
        <f aca="true" t="shared" si="2" ref="F19:J30">E19</f>
        <v>1.019</v>
      </c>
      <c r="G19" s="65">
        <f t="shared" si="2"/>
        <v>1.019</v>
      </c>
      <c r="H19" s="65">
        <f t="shared" si="2"/>
        <v>1.019</v>
      </c>
      <c r="I19" s="65">
        <f t="shared" si="2"/>
        <v>1.019</v>
      </c>
      <c r="J19" s="65">
        <f t="shared" si="2"/>
        <v>1.019</v>
      </c>
    </row>
    <row r="20" spans="1:10" ht="15">
      <c r="A20" s="58" t="s">
        <v>226</v>
      </c>
      <c r="B20" s="62" t="s">
        <v>25</v>
      </c>
      <c r="C20" s="63">
        <v>330</v>
      </c>
      <c r="D20" s="63" t="s">
        <v>13</v>
      </c>
      <c r="E20" s="51">
        <v>0.947</v>
      </c>
      <c r="F20" s="65">
        <f t="shared" si="2"/>
        <v>0.947</v>
      </c>
      <c r="G20" s="65">
        <f t="shared" si="2"/>
        <v>0.947</v>
      </c>
      <c r="H20" s="65">
        <f t="shared" si="2"/>
        <v>0.947</v>
      </c>
      <c r="I20" s="65">
        <f t="shared" si="2"/>
        <v>0.947</v>
      </c>
      <c r="J20" s="65">
        <f t="shared" si="2"/>
        <v>0.947</v>
      </c>
    </row>
    <row r="21" spans="1:10" ht="15">
      <c r="A21" s="58" t="s">
        <v>247</v>
      </c>
      <c r="B21" s="67" t="s">
        <v>248</v>
      </c>
      <c r="C21" s="63" t="s">
        <v>13</v>
      </c>
      <c r="D21" s="63" t="s">
        <v>13</v>
      </c>
      <c r="E21" s="58">
        <v>1.133</v>
      </c>
      <c r="F21" s="68">
        <f t="shared" si="2"/>
        <v>1.133</v>
      </c>
      <c r="G21" s="68">
        <f t="shared" si="2"/>
        <v>1.133</v>
      </c>
      <c r="H21" s="68">
        <f t="shared" si="2"/>
        <v>1.133</v>
      </c>
      <c r="I21" s="68">
        <f t="shared" si="2"/>
        <v>1.133</v>
      </c>
      <c r="J21" s="68">
        <f t="shared" si="2"/>
        <v>1.133</v>
      </c>
    </row>
    <row r="22" spans="1:10" ht="15">
      <c r="A22" s="58" t="s">
        <v>227</v>
      </c>
      <c r="B22" s="62" t="s">
        <v>218</v>
      </c>
      <c r="C22" s="63" t="s">
        <v>13</v>
      </c>
      <c r="D22" s="63" t="s">
        <v>13</v>
      </c>
      <c r="E22" s="51">
        <v>1.085</v>
      </c>
      <c r="F22" s="65">
        <f t="shared" si="2"/>
        <v>1.085</v>
      </c>
      <c r="G22" s="65">
        <f t="shared" si="2"/>
        <v>1.085</v>
      </c>
      <c r="H22" s="65">
        <f t="shared" si="2"/>
        <v>1.085</v>
      </c>
      <c r="I22" s="65">
        <f t="shared" si="2"/>
        <v>1.085</v>
      </c>
      <c r="J22" s="65">
        <f t="shared" si="2"/>
        <v>1.085</v>
      </c>
    </row>
    <row r="23" spans="1:10" ht="15">
      <c r="A23" s="58" t="s">
        <v>26</v>
      </c>
      <c r="B23" s="62" t="s">
        <v>27</v>
      </c>
      <c r="C23" s="63" t="s">
        <v>13</v>
      </c>
      <c r="D23" s="63" t="s">
        <v>13</v>
      </c>
      <c r="E23" s="51">
        <v>1.242</v>
      </c>
      <c r="F23" s="65">
        <f t="shared" si="2"/>
        <v>1.242</v>
      </c>
      <c r="G23" s="65">
        <f t="shared" si="2"/>
        <v>1.242</v>
      </c>
      <c r="H23" s="65">
        <f t="shared" si="2"/>
        <v>1.242</v>
      </c>
      <c r="I23" s="65">
        <f t="shared" si="2"/>
        <v>1.242</v>
      </c>
      <c r="J23" s="65">
        <f t="shared" si="2"/>
        <v>1.242</v>
      </c>
    </row>
    <row r="24" spans="1:10" ht="15">
      <c r="A24" s="58" t="s">
        <v>228</v>
      </c>
      <c r="B24" s="62" t="s">
        <v>29</v>
      </c>
      <c r="C24" s="63">
        <v>308</v>
      </c>
      <c r="D24" s="63" t="s">
        <v>13</v>
      </c>
      <c r="E24" s="58">
        <v>1</v>
      </c>
      <c r="F24" s="65">
        <f t="shared" si="2"/>
        <v>1</v>
      </c>
      <c r="G24" s="65">
        <f t="shared" si="2"/>
        <v>1</v>
      </c>
      <c r="H24" s="65">
        <f t="shared" si="2"/>
        <v>1</v>
      </c>
      <c r="I24" s="65">
        <f t="shared" si="2"/>
        <v>1</v>
      </c>
      <c r="J24" s="65">
        <f t="shared" si="2"/>
        <v>1</v>
      </c>
    </row>
    <row r="25" spans="1:10" ht="15">
      <c r="A25" s="58" t="s">
        <v>30</v>
      </c>
      <c r="B25" s="62" t="s">
        <v>31</v>
      </c>
      <c r="C25" s="63" t="s">
        <v>13</v>
      </c>
      <c r="D25" s="63" t="s">
        <v>13</v>
      </c>
      <c r="E25" s="51">
        <v>1.492</v>
      </c>
      <c r="F25" s="65">
        <f t="shared" si="2"/>
        <v>1.492</v>
      </c>
      <c r="G25" s="65">
        <f t="shared" si="2"/>
        <v>1.492</v>
      </c>
      <c r="H25" s="65">
        <f t="shared" si="2"/>
        <v>1.492</v>
      </c>
      <c r="I25" s="65">
        <f t="shared" si="2"/>
        <v>1.492</v>
      </c>
      <c r="J25" s="65">
        <f t="shared" si="2"/>
        <v>1.492</v>
      </c>
    </row>
    <row r="26" spans="1:10" ht="15">
      <c r="A26" s="58" t="s">
        <v>233</v>
      </c>
      <c r="B26" s="62" t="s">
        <v>36</v>
      </c>
      <c r="C26" s="63">
        <v>145</v>
      </c>
      <c r="D26" s="63">
        <v>1</v>
      </c>
      <c r="E26" s="51">
        <v>1.105</v>
      </c>
      <c r="F26" s="65">
        <f t="shared" si="2"/>
        <v>1.105</v>
      </c>
      <c r="G26" s="65">
        <f t="shared" si="2"/>
        <v>1.105</v>
      </c>
      <c r="H26" s="65">
        <f t="shared" si="2"/>
        <v>1.105</v>
      </c>
      <c r="I26" s="65">
        <f t="shared" si="2"/>
        <v>1.105</v>
      </c>
      <c r="J26" s="65">
        <f t="shared" si="2"/>
        <v>1.105</v>
      </c>
    </row>
    <row r="27" spans="1:10" ht="15">
      <c r="A27" s="58" t="s">
        <v>234</v>
      </c>
      <c r="B27" s="62" t="s">
        <v>37</v>
      </c>
      <c r="C27" s="63">
        <v>325</v>
      </c>
      <c r="D27" s="63">
        <v>2</v>
      </c>
      <c r="E27" s="51">
        <v>0.97</v>
      </c>
      <c r="F27" s="65">
        <f t="shared" si="2"/>
        <v>0.97</v>
      </c>
      <c r="G27" s="65">
        <f t="shared" si="2"/>
        <v>0.97</v>
      </c>
      <c r="H27" s="65">
        <f t="shared" si="2"/>
        <v>0.97</v>
      </c>
      <c r="I27" s="65">
        <f t="shared" si="2"/>
        <v>0.97</v>
      </c>
      <c r="J27" s="65">
        <f t="shared" si="2"/>
        <v>0.97</v>
      </c>
    </row>
    <row r="28" spans="1:10" ht="15">
      <c r="A28" s="58" t="s">
        <v>252</v>
      </c>
      <c r="B28" s="74" t="s">
        <v>253</v>
      </c>
      <c r="C28" s="63" t="s">
        <v>13</v>
      </c>
      <c r="D28" s="63">
        <v>2</v>
      </c>
      <c r="E28" s="51">
        <v>0.961</v>
      </c>
      <c r="F28" s="68">
        <f t="shared" si="2"/>
        <v>0.961</v>
      </c>
      <c r="G28" s="68">
        <f t="shared" si="2"/>
        <v>0.961</v>
      </c>
      <c r="H28" s="68">
        <f t="shared" si="2"/>
        <v>0.961</v>
      </c>
      <c r="I28" s="68">
        <f t="shared" si="2"/>
        <v>0.961</v>
      </c>
      <c r="J28" s="68">
        <f t="shared" si="2"/>
        <v>0.961</v>
      </c>
    </row>
    <row r="29" spans="1:10" ht="15">
      <c r="A29" s="58" t="s">
        <v>244</v>
      </c>
      <c r="B29" s="73" t="s">
        <v>254</v>
      </c>
      <c r="C29" s="63">
        <v>325</v>
      </c>
      <c r="D29" s="63">
        <v>2</v>
      </c>
      <c r="E29" s="51">
        <v>0.879</v>
      </c>
      <c r="F29" s="65">
        <f t="shared" si="2"/>
        <v>0.879</v>
      </c>
      <c r="G29" s="65">
        <f t="shared" si="2"/>
        <v>0.879</v>
      </c>
      <c r="H29" s="65">
        <f t="shared" si="2"/>
        <v>0.879</v>
      </c>
      <c r="I29" s="65">
        <f t="shared" si="2"/>
        <v>0.879</v>
      </c>
      <c r="J29" s="65">
        <f t="shared" si="2"/>
        <v>0.879</v>
      </c>
    </row>
    <row r="30" spans="1:10" ht="15">
      <c r="A30" s="58" t="s">
        <v>255</v>
      </c>
      <c r="B30" s="73" t="s">
        <v>256</v>
      </c>
      <c r="C30" s="63" t="s">
        <v>13</v>
      </c>
      <c r="D30" s="63">
        <v>2</v>
      </c>
      <c r="E30" s="58">
        <v>0.856</v>
      </c>
      <c r="F30" s="68">
        <f t="shared" si="2"/>
        <v>0.856</v>
      </c>
      <c r="G30" s="68">
        <f t="shared" si="2"/>
        <v>0.856</v>
      </c>
      <c r="H30" s="68">
        <f t="shared" si="2"/>
        <v>0.856</v>
      </c>
      <c r="I30" s="68">
        <f t="shared" si="2"/>
        <v>0.856</v>
      </c>
      <c r="J30" s="68">
        <f t="shared" si="2"/>
        <v>0.856</v>
      </c>
    </row>
    <row r="31" spans="1:10" ht="15">
      <c r="A31" s="58" t="s">
        <v>230</v>
      </c>
      <c r="B31" s="69" t="s">
        <v>32</v>
      </c>
      <c r="C31" s="63">
        <v>145</v>
      </c>
      <c r="D31" s="63">
        <v>1</v>
      </c>
      <c r="E31" s="51">
        <v>1.256</v>
      </c>
      <c r="F31" s="65">
        <f aca="true" t="shared" si="3" ref="F31:J32">E31</f>
        <v>1.256</v>
      </c>
      <c r="G31" s="65">
        <f t="shared" si="3"/>
        <v>1.256</v>
      </c>
      <c r="H31" s="65">
        <f t="shared" si="3"/>
        <v>1.256</v>
      </c>
      <c r="I31" s="65">
        <f t="shared" si="3"/>
        <v>1.256</v>
      </c>
      <c r="J31" s="65">
        <f t="shared" si="3"/>
        <v>1.256</v>
      </c>
    </row>
    <row r="32" spans="1:10" ht="15">
      <c r="A32" s="58" t="s">
        <v>231</v>
      </c>
      <c r="B32" s="58" t="s">
        <v>33</v>
      </c>
      <c r="C32" s="63">
        <v>145</v>
      </c>
      <c r="D32" s="63">
        <v>1</v>
      </c>
      <c r="E32" s="51">
        <v>1.121</v>
      </c>
      <c r="F32" s="65">
        <f t="shared" si="3"/>
        <v>1.121</v>
      </c>
      <c r="G32" s="65">
        <f t="shared" si="3"/>
        <v>1.121</v>
      </c>
      <c r="H32" s="65">
        <f t="shared" si="3"/>
        <v>1.121</v>
      </c>
      <c r="I32" s="65">
        <f t="shared" si="3"/>
        <v>1.121</v>
      </c>
      <c r="J32" s="65">
        <f t="shared" si="3"/>
        <v>1.121</v>
      </c>
    </row>
    <row r="33" spans="1:10" ht="15">
      <c r="A33" s="58" t="s">
        <v>250</v>
      </c>
      <c r="B33" s="58" t="s">
        <v>251</v>
      </c>
      <c r="C33" s="63">
        <v>290</v>
      </c>
      <c r="D33" s="63">
        <v>2</v>
      </c>
      <c r="E33" s="51">
        <v>1.015</v>
      </c>
      <c r="F33" s="68">
        <f aca="true" t="shared" si="4" ref="F33:J34">E33</f>
        <v>1.015</v>
      </c>
      <c r="G33" s="68">
        <f t="shared" si="4"/>
        <v>1.015</v>
      </c>
      <c r="H33" s="68">
        <f t="shared" si="4"/>
        <v>1.015</v>
      </c>
      <c r="I33" s="68">
        <f t="shared" si="4"/>
        <v>1.015</v>
      </c>
      <c r="J33" s="68">
        <f t="shared" si="4"/>
        <v>1.015</v>
      </c>
    </row>
    <row r="34" spans="1:10" ht="15">
      <c r="A34" s="58" t="s">
        <v>232</v>
      </c>
      <c r="B34" s="58" t="s">
        <v>34</v>
      </c>
      <c r="C34" s="63">
        <v>145</v>
      </c>
      <c r="D34" s="63">
        <v>2</v>
      </c>
      <c r="E34" s="51">
        <v>1.003</v>
      </c>
      <c r="F34" s="65">
        <f t="shared" si="4"/>
        <v>1.003</v>
      </c>
      <c r="G34" s="65">
        <f t="shared" si="4"/>
        <v>1.003</v>
      </c>
      <c r="H34" s="65">
        <f t="shared" si="4"/>
        <v>1.003</v>
      </c>
      <c r="I34" s="65">
        <f t="shared" si="4"/>
        <v>1.003</v>
      </c>
      <c r="J34" s="65">
        <f t="shared" si="4"/>
        <v>1.003</v>
      </c>
    </row>
    <row r="35" spans="1:10" ht="15">
      <c r="A35" s="58" t="s">
        <v>265</v>
      </c>
      <c r="B35" s="62" t="s">
        <v>266</v>
      </c>
      <c r="C35" s="63"/>
      <c r="D35" s="63"/>
      <c r="E35" s="72">
        <v>1.062</v>
      </c>
      <c r="F35" s="72">
        <v>1.062</v>
      </c>
      <c r="G35" s="72">
        <v>1.062</v>
      </c>
      <c r="H35" s="72">
        <v>1.062</v>
      </c>
      <c r="I35" s="72">
        <v>1.062</v>
      </c>
      <c r="J35" s="72">
        <v>1.062</v>
      </c>
    </row>
    <row r="36" spans="1:10" ht="15">
      <c r="A36" s="58" t="s">
        <v>264</v>
      </c>
      <c r="B36" s="62" t="s">
        <v>267</v>
      </c>
      <c r="C36" s="63"/>
      <c r="D36" s="63"/>
      <c r="E36" s="72">
        <v>1.038</v>
      </c>
      <c r="F36" s="65"/>
      <c r="G36" s="65"/>
      <c r="H36" s="65"/>
      <c r="I36" s="65"/>
      <c r="J36" s="65"/>
    </row>
    <row r="37" spans="1:10" ht="15">
      <c r="A37" s="58" t="s">
        <v>229</v>
      </c>
      <c r="B37" s="62" t="s">
        <v>35</v>
      </c>
      <c r="C37" s="63">
        <v>175</v>
      </c>
      <c r="D37" s="63">
        <v>1</v>
      </c>
      <c r="E37" s="51">
        <v>0.994</v>
      </c>
      <c r="F37" s="65">
        <f aca="true" t="shared" si="5" ref="F37:J40">E37</f>
        <v>0.994</v>
      </c>
      <c r="G37" s="65">
        <f t="shared" si="5"/>
        <v>0.994</v>
      </c>
      <c r="H37" s="65">
        <f t="shared" si="5"/>
        <v>0.994</v>
      </c>
      <c r="I37" s="65">
        <f t="shared" si="5"/>
        <v>0.994</v>
      </c>
      <c r="J37" s="65">
        <f t="shared" si="5"/>
        <v>0.994</v>
      </c>
    </row>
    <row r="38" spans="1:10" ht="15">
      <c r="A38" s="58" t="s">
        <v>38</v>
      </c>
      <c r="B38" s="62" t="s">
        <v>39</v>
      </c>
      <c r="C38" s="63">
        <v>300</v>
      </c>
      <c r="D38" s="63">
        <v>2</v>
      </c>
      <c r="E38" s="51">
        <v>1.14</v>
      </c>
      <c r="F38" s="65">
        <f t="shared" si="5"/>
        <v>1.14</v>
      </c>
      <c r="G38" s="65">
        <f t="shared" si="5"/>
        <v>1.14</v>
      </c>
      <c r="H38" s="65">
        <f t="shared" si="5"/>
        <v>1.14</v>
      </c>
      <c r="I38" s="65">
        <f t="shared" si="5"/>
        <v>1.14</v>
      </c>
      <c r="J38" s="65">
        <f t="shared" si="5"/>
        <v>1.14</v>
      </c>
    </row>
    <row r="39" spans="1:10" ht="15">
      <c r="A39" s="58" t="s">
        <v>257</v>
      </c>
      <c r="B39" s="67" t="s">
        <v>258</v>
      </c>
      <c r="C39" s="63">
        <v>295</v>
      </c>
      <c r="D39" s="63">
        <v>2</v>
      </c>
      <c r="E39" s="51">
        <v>1.064</v>
      </c>
      <c r="F39" s="68">
        <f t="shared" si="5"/>
        <v>1.064</v>
      </c>
      <c r="G39" s="68">
        <f t="shared" si="5"/>
        <v>1.064</v>
      </c>
      <c r="H39" s="68">
        <f t="shared" si="5"/>
        <v>1.064</v>
      </c>
      <c r="I39" s="68">
        <f t="shared" si="5"/>
        <v>1.064</v>
      </c>
      <c r="J39" s="68">
        <f t="shared" si="5"/>
        <v>1.064</v>
      </c>
    </row>
    <row r="40" spans="1:12" ht="15">
      <c r="A40" s="62" t="s">
        <v>40</v>
      </c>
      <c r="B40" s="62" t="s">
        <v>41</v>
      </c>
      <c r="C40" s="63" t="s">
        <v>13</v>
      </c>
      <c r="D40" s="63" t="s">
        <v>13</v>
      </c>
      <c r="E40" s="58">
        <f>K40/L40</f>
        <v>1.169871794871795</v>
      </c>
      <c r="F40" s="65">
        <f t="shared" si="5"/>
        <v>1.169871794871795</v>
      </c>
      <c r="G40" s="65">
        <f t="shared" si="5"/>
        <v>1.169871794871795</v>
      </c>
      <c r="H40" s="65">
        <f t="shared" si="5"/>
        <v>1.169871794871795</v>
      </c>
      <c r="I40" s="65">
        <f t="shared" si="5"/>
        <v>1.169871794871795</v>
      </c>
      <c r="J40" s="65">
        <f t="shared" si="5"/>
        <v>1.169871794871795</v>
      </c>
      <c r="K40" s="66">
        <v>73</v>
      </c>
      <c r="L40" s="62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1">
      <selection activeCell="A11" sqref="A11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45</v>
      </c>
      <c r="G1" s="3" t="s">
        <v>46</v>
      </c>
      <c r="H1" s="3" t="s">
        <v>47</v>
      </c>
    </row>
    <row r="2" spans="1:8" ht="12.75">
      <c r="A2" s="1" t="s">
        <v>174</v>
      </c>
      <c r="B2" s="1" t="s">
        <v>105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173</v>
      </c>
    </row>
    <row r="3" spans="1:8" ht="42" customHeight="1">
      <c r="A3" s="4" t="s">
        <v>48</v>
      </c>
      <c r="B3" t="s">
        <v>49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50</v>
      </c>
      <c r="B4" t="s">
        <v>51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52</v>
      </c>
      <c r="B5" t="s">
        <v>53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54</v>
      </c>
      <c r="B6" t="s">
        <v>55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56</v>
      </c>
      <c r="B7" t="s">
        <v>57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58</v>
      </c>
      <c r="B8" t="s">
        <v>59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60</v>
      </c>
      <c r="B9" t="s">
        <v>61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62</v>
      </c>
      <c r="B10" t="s">
        <v>63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64</v>
      </c>
      <c r="B11" t="s">
        <v>65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66</v>
      </c>
      <c r="B12" t="s">
        <v>67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68</v>
      </c>
      <c r="B13" t="s">
        <v>69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70</v>
      </c>
      <c r="B14" t="s">
        <v>71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72</v>
      </c>
      <c r="B15" t="s">
        <v>73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74</v>
      </c>
      <c r="B16" t="s">
        <v>75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76</v>
      </c>
      <c r="B17" t="s">
        <v>77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78</v>
      </c>
      <c r="B18" t="s">
        <v>79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80</v>
      </c>
      <c r="B19" t="s">
        <v>81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82</v>
      </c>
      <c r="B20" t="s">
        <v>83</v>
      </c>
      <c r="C20" s="6">
        <v>1</v>
      </c>
      <c r="D20" s="6">
        <f t="shared" si="1"/>
        <v>1</v>
      </c>
      <c r="E20" s="6">
        <f t="shared" si="1"/>
        <v>1</v>
      </c>
      <c r="F20" s="6">
        <f t="shared" si="1"/>
        <v>1</v>
      </c>
      <c r="G20" s="6">
        <f t="shared" si="1"/>
        <v>1</v>
      </c>
      <c r="H20" s="6">
        <f t="shared" si="1"/>
        <v>1</v>
      </c>
    </row>
    <row r="21" spans="1:8" ht="42" customHeight="1">
      <c r="A21" s="4" t="s">
        <v>84</v>
      </c>
      <c r="B21" t="s">
        <v>85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86</v>
      </c>
      <c r="B22" t="s">
        <v>87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88</v>
      </c>
      <c r="B23" t="s">
        <v>89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206</v>
      </c>
      <c r="B24" t="s">
        <v>207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35" bestFit="1" customWidth="1"/>
    <col min="10" max="10" width="3.8515625" style="35" bestFit="1" customWidth="1"/>
    <col min="11" max="11" width="4.00390625" style="35" bestFit="1" customWidth="1"/>
  </cols>
  <sheetData>
    <row r="1" spans="2:11" ht="12.75">
      <c r="B1" s="40" t="s">
        <v>208</v>
      </c>
      <c r="C1" s="39" t="s">
        <v>213</v>
      </c>
      <c r="D1" t="s">
        <v>103</v>
      </c>
      <c r="E1" t="s">
        <v>209</v>
      </c>
      <c r="F1" t="s">
        <v>210</v>
      </c>
      <c r="G1" t="s">
        <v>211</v>
      </c>
      <c r="H1" t="s">
        <v>212</v>
      </c>
      <c r="I1" s="41" t="s">
        <v>101</v>
      </c>
      <c r="J1" s="32" t="s">
        <v>90</v>
      </c>
      <c r="K1" s="32" t="s">
        <v>102</v>
      </c>
    </row>
    <row r="2" spans="1:11" ht="12.75">
      <c r="A2" s="18">
        <v>1</v>
      </c>
      <c r="B2" s="36">
        <v>0.4996527777777778</v>
      </c>
      <c r="C2" s="36">
        <v>0.6403125</v>
      </c>
      <c r="D2" s="36">
        <f>C2-B2</f>
        <v>0.14065972222222217</v>
      </c>
      <c r="E2" s="37">
        <f>D2</f>
        <v>0.14065972222222217</v>
      </c>
      <c r="F2">
        <f>I2/24</f>
        <v>0.125</v>
      </c>
      <c r="G2">
        <f>J2/60/24</f>
        <v>0.015277777777777777</v>
      </c>
      <c r="H2" s="37">
        <f>E2-F2-G2</f>
        <v>0.00038194444444439486</v>
      </c>
      <c r="I2" s="38">
        <f>ROUNDDOWN($D2*24,0)</f>
        <v>3</v>
      </c>
      <c r="J2" s="38">
        <f>ROUNDDOWN(($D2*24-I2)*60,0)</f>
        <v>22</v>
      </c>
      <c r="K2" s="38">
        <f>H2*60*60*24</f>
        <v>32.999999999995715</v>
      </c>
    </row>
    <row r="3" spans="1:8" ht="12.75">
      <c r="A3" s="18">
        <v>2</v>
      </c>
      <c r="E3" s="37"/>
      <c r="F3" s="37"/>
      <c r="G3" s="37"/>
      <c r="H3" s="37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2011-08-22T15:09:06Z</cp:lastPrinted>
  <dcterms:created xsi:type="dcterms:W3CDTF">1996-10-14T23:33:28Z</dcterms:created>
  <dcterms:modified xsi:type="dcterms:W3CDTF">2019-09-15T20:46:25Z</dcterms:modified>
  <cp:category/>
  <cp:version/>
  <cp:contentType/>
  <cp:contentStatus/>
</cp:coreProperties>
</file>