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2"/>
  </bookViews>
  <sheets>
    <sheet name="Race (3)" sheetId="1" r:id="rId1"/>
    <sheet name="Race (2)" sheetId="2" r:id="rId2"/>
    <sheet name="Race (1)" sheetId="3" r:id="rId3"/>
    <sheet name="Overall-Results" sheetId="4" r:id="rId4"/>
    <sheet name="Instructions" sheetId="5" r:id="rId5"/>
    <sheet name="Beaufort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<sst xmlns="http://schemas.openxmlformats.org/spreadsheetml/2006/main" count="474" uniqueCount="286">
  <si>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</si>
  <si>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</si>
  <si>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</si>
  <si>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</si>
  <si>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</si>
  <si>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</si>
  <si>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</si>
  <si>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</si>
  <si>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</si>
  <si>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</si>
  <si>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</si>
  <si>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</si>
  <si>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</si>
  <si>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nl</t>
  </si>
  <si>
    <t>A-C</t>
  </si>
  <si>
    <t>F16</t>
  </si>
  <si>
    <t>F18</t>
  </si>
  <si>
    <t>F-27</t>
  </si>
  <si>
    <t>Hobie 14</t>
  </si>
  <si>
    <t>H14</t>
  </si>
  <si>
    <t>Hobie 16</t>
  </si>
  <si>
    <t>H16</t>
  </si>
  <si>
    <t>H17</t>
  </si>
  <si>
    <t>H18</t>
  </si>
  <si>
    <t>H20</t>
  </si>
  <si>
    <t>H21</t>
  </si>
  <si>
    <t>Hobie Getaway</t>
  </si>
  <si>
    <t>HGET</t>
  </si>
  <si>
    <t>H18SX</t>
  </si>
  <si>
    <t>HTIG</t>
  </si>
  <si>
    <t>Hobie Wave</t>
  </si>
  <si>
    <t>HWAV</t>
  </si>
  <si>
    <t>N5.0</t>
  </si>
  <si>
    <t>N5.2</t>
  </si>
  <si>
    <t>N6.0</t>
  </si>
  <si>
    <t>NF17</t>
  </si>
  <si>
    <t>N17</t>
  </si>
  <si>
    <t>N20</t>
  </si>
  <si>
    <t>Prindle 18</t>
  </si>
  <si>
    <t>P18</t>
  </si>
  <si>
    <t>Shark</t>
  </si>
  <si>
    <t>SK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</si>
  <si>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</si>
  <si>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</si>
  <si>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</si>
  <si>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</si>
  <si>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</si>
  <si>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</si>
  <si>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</si>
  <si>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</si>
  <si>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</si>
  <si>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</si>
  <si>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</si>
  <si>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</si>
  <si>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</si>
  <si>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</si>
  <si>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</si>
  <si>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</si>
  <si>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</si>
  <si>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</si>
  <si>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</si>
  <si>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</si>
  <si>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</si>
  <si>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</si>
  <si>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</si>
  <si>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</si>
  <si>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</si>
  <si>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</si>
  <si>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</si>
  <si>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</si>
  <si>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</si>
  <si>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</si>
  <si>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</si>
  <si>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</si>
  <si>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</si>
  <si>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</si>
  <si>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</si>
  <si>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</si>
  <si>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</si>
  <si>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</si>
  <si>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</si>
  <si>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</si>
  <si>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</si>
  <si>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</si>
  <si>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</si>
  <si>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</si>
  <si>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</si>
  <si>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</si>
  <si>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</si>
  <si>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</si>
  <si>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</si>
  <si>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</si>
  <si>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</si>
  <si>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</si>
  <si>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</si>
  <si>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</si>
  <si>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</si>
  <si>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</si>
  <si>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</si>
  <si>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</si>
  <si>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Adj.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</si>
  <si>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</si>
  <si>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</si>
  <si>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</si>
  <si>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</si>
  <si>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</si>
  <si>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</si>
  <si>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</si>
  <si>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</si>
  <si>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</si>
  <si>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</si>
  <si>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</si>
  <si>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</si>
  <si>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</si>
  <si>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</si>
  <si>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</si>
  <si>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</si>
  <si>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</si>
  <si>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</si>
  <si>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</si>
  <si>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</si>
  <si>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</si>
  <si>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</si>
  <si>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</si>
  <si>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</si>
  <si>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</si>
  <si>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</si>
  <si>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</si>
  <si>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</si>
  <si>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</si>
  <si>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</si>
  <si>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</si>
  <si>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</si>
  <si>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</si>
  <si>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</si>
  <si>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</si>
  <si>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</si>
  <si>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</si>
  <si>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</si>
  <si>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</si>
  <si>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</si>
  <si>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</si>
  <si>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</si>
  <si>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</si>
  <si>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</si>
  <si>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</si>
  <si>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</si>
  <si>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</si>
  <si>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</si>
  <si>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</si>
  <si>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</si>
  <si>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</si>
  <si>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</si>
  <si>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</si>
  <si>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</si>
  <si>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</si>
  <si>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</si>
  <si>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</si>
  <si>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</si>
  <si>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</si>
  <si>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</si>
  <si>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</si>
  <si>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</si>
  <si>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</si>
  <si>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</si>
  <si>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</si>
  <si>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</si>
  <si>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</si>
  <si>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</si>
  <si>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</si>
  <si>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</si>
  <si>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</si>
  <si>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</si>
  <si>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</si>
  <si>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</si>
  <si>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</si>
  <si>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</si>
  <si>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</si>
  <si>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</si>
  <si>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</si>
  <si>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</si>
  <si>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</si>
  <si>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</si>
  <si>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</si>
  <si>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</si>
  <si>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</si>
  <si>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</si>
  <si>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</si>
  <si>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</si>
  <si>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</si>
  <si>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</si>
  <si>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</si>
  <si>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</si>
  <si>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</si>
  <si>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</si>
  <si>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</si>
  <si>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</si>
  <si>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</si>
  <si>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</si>
  <si>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</si>
  <si>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</si>
  <si>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</si>
  <si>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</si>
  <si>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</si>
  <si>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</si>
  <si>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</si>
  <si>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Beaufort</t>
  </si>
  <si>
    <t>(Ctrl+s)</t>
  </si>
  <si>
    <t>Time (Ctrl+t)</t>
  </si>
  <si>
    <t>Net (Ctrl+n)</t>
  </si>
  <si>
    <t>Course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</si>
  <si>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</si>
  <si>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</si>
  <si>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</si>
  <si>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</si>
  <si>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</si>
  <si>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</si>
  <si>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</si>
  <si>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</si>
  <si>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</si>
  <si>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</si>
  <si>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</si>
  <si>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</si>
  <si>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F-27 Tri                             All Sails</t>
  </si>
  <si>
    <t>HFX1 S</t>
  </si>
  <si>
    <t>ACF</t>
  </si>
  <si>
    <t>A-Class</t>
  </si>
  <si>
    <t>A-Classic (straight/constant curve foils)</t>
  </si>
  <si>
    <t>Formula 18</t>
  </si>
  <si>
    <t>Hobie 18 Magnum (with wings)</t>
  </si>
  <si>
    <t>Hobie 18 SX</t>
  </si>
  <si>
    <t>Hobie 20 Formula</t>
  </si>
  <si>
    <t>Hobie 21</t>
  </si>
  <si>
    <t>Hobie FX One Cat Boat</t>
  </si>
  <si>
    <t>Hobie Tiger F18</t>
  </si>
  <si>
    <t>Nacra 17 Olympic Class</t>
  </si>
  <si>
    <t>Nacra 5.0 Cat Boat</t>
  </si>
  <si>
    <t>Nacra 5.2</t>
  </si>
  <si>
    <t>Nacra 6.0</t>
  </si>
  <si>
    <t>Nacra Inter 17 Solo Spinnaker</t>
  </si>
  <si>
    <t>Nacra Inter 20 F20</t>
  </si>
  <si>
    <t>Portsmouth D-PN</t>
  </si>
  <si>
    <t>Portsmouth F18</t>
  </si>
  <si>
    <t>www.schrs.com</t>
  </si>
  <si>
    <t>F16S</t>
  </si>
  <si>
    <t>H16S</t>
  </si>
  <si>
    <t>Falcon F16 - 2 crew</t>
  </si>
  <si>
    <t>Falcon F16 - cat boat</t>
  </si>
  <si>
    <t>Fa16</t>
  </si>
  <si>
    <t>Fa16S</t>
  </si>
  <si>
    <t>Nacra F20 Carbon FCS</t>
  </si>
  <si>
    <t>Hobie 16 Single-Handed</t>
  </si>
  <si>
    <t>Hobie 18</t>
  </si>
  <si>
    <t>Hobie FX One no spi solo</t>
  </si>
  <si>
    <t>HFX1</t>
  </si>
  <si>
    <t>H18M</t>
  </si>
  <si>
    <t>Nacra 5.8</t>
  </si>
  <si>
    <t>N5.8</t>
  </si>
  <si>
    <t>Nacra 20 Carbon not foiling</t>
  </si>
  <si>
    <t>N20C</t>
  </si>
  <si>
    <t>N20FCS</t>
  </si>
  <si>
    <t>Nacra 20 FCS wings</t>
  </si>
  <si>
    <t>N20FCSW</t>
  </si>
  <si>
    <t>Prindle 19</t>
  </si>
  <si>
    <t>P19</t>
  </si>
  <si>
    <t>Goodall Viper Double F16</t>
  </si>
  <si>
    <t>Goodall Viper Solo F16</t>
  </si>
  <si>
    <t>Hobie 17</t>
  </si>
  <si>
    <t>Nacra F15</t>
  </si>
  <si>
    <t>F15</t>
  </si>
  <si>
    <t>Nacra F16 Double</t>
  </si>
  <si>
    <t>Nacra F16 Single</t>
  </si>
  <si>
    <t>nf16</t>
  </si>
  <si>
    <t>nf16d</t>
  </si>
  <si>
    <t>Bill Pessel</t>
  </si>
  <si>
    <t>Bob Jopson</t>
  </si>
  <si>
    <t>Greg Raybon</t>
  </si>
  <si>
    <t>Mark Modderman</t>
  </si>
  <si>
    <t>Matt Guttman</t>
  </si>
  <si>
    <t>Marty</t>
  </si>
  <si>
    <t>Mike Love</t>
  </si>
  <si>
    <t>Nico Colaiocco</t>
  </si>
  <si>
    <t>Peter and Rory</t>
  </si>
  <si>
    <t>Wolfgang Kornwebel</t>
  </si>
  <si>
    <t>DNS</t>
  </si>
  <si>
    <t>DNF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</si>
</sst>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4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name val="Geneva"/>
      <family val="0"/>
    </font>
    <font>
      <sz val="11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applyProtection="1">
      <alignment horizontal="center" vertical="top"/>
      <protection/>
    </xf>
    <xf numFmtId="167" fontId="3" fillId="0" borderId="10" xfId="15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43" fontId="3" fillId="0" borderId="10" xfId="15" applyFont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ill="1" applyBorder="1" applyAlignment="1">
      <alignment/>
    </xf>
    <xf numFmtId="2" fontId="3" fillId="0" borderId="10" xfId="15" applyNumberFormat="1" applyFont="1" applyBorder="1" applyAlignment="1" applyProtection="1">
      <alignment horizontal="center" vertical="top"/>
      <protection/>
    </xf>
    <xf numFmtId="0" fontId="4" fillId="2" borderId="10" xfId="15" applyNumberFormat="1" applyFont="1" applyFill="1" applyBorder="1" applyAlignment="1" applyProtection="1">
      <alignment horizontal="center" vertical="top"/>
      <protection/>
    </xf>
    <xf numFmtId="0" fontId="4" fillId="2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3" fillId="2" borderId="10" xfId="0" applyNumberFormat="1" applyFont="1" applyFill="1" applyBorder="1" applyAlignment="1" applyProtection="1">
      <alignment horizontal="center" vertical="top"/>
      <protection/>
    </xf>
    <xf numFmtId="0" fontId="0" fillId="2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3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4" borderId="10" xfId="0" applyNumberFormat="1" applyFont="1" applyFill="1" applyBorder="1" applyAlignment="1" applyProtection="1">
      <alignment horizontal="center" vertical="top"/>
      <protection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0" fontId="8" fillId="2" borderId="0" xfId="21" applyFill="1">
      <alignment/>
      <protection/>
    </xf>
    <xf numFmtId="49" fontId="9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/>
    </xf>
    <xf numFmtId="167" fontId="9" fillId="0" borderId="1" xfId="15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167" fontId="9" fillId="0" borderId="1" xfId="15" applyNumberFormat="1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167" fontId="9" fillId="0" borderId="0" xfId="15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 horizontal="right" vertical="top"/>
    </xf>
    <xf numFmtId="0" fontId="8" fillId="2" borderId="0" xfId="21" applyFont="1" applyFill="1">
      <alignment/>
      <protection/>
    </xf>
    <xf numFmtId="167" fontId="11" fillId="0" borderId="0" xfId="0" applyNumberFormat="1" applyFont="1" applyAlignment="1">
      <alignment/>
    </xf>
    <xf numFmtId="167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164" fontId="8" fillId="0" borderId="0" xfId="0" applyNumberFormat="1" applyFont="1" applyAlignment="1">
      <alignment/>
    </xf>
    <xf numFmtId="167" fontId="8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43" fontId="0" fillId="0" borderId="10" xfId="15" applyBorder="1" applyAlignment="1">
      <alignment/>
    </xf>
    <xf numFmtId="167" fontId="0" fillId="0" borderId="10" xfId="15" applyNumberFormat="1" applyBorder="1" applyAlignment="1">
      <alignment/>
    </xf>
    <xf numFmtId="2" fontId="0" fillId="0" borderId="10" xfId="15" applyNumberFormat="1" applyBorder="1" applyAlignment="1">
      <alignment/>
    </xf>
    <xf numFmtId="43" fontId="0" fillId="5" borderId="0" xfId="15" applyFill="1" applyBorder="1" applyAlignment="1">
      <alignment/>
    </xf>
    <xf numFmtId="167" fontId="0" fillId="5" borderId="0" xfId="15" applyNumberFormat="1" applyFill="1" applyBorder="1" applyAlignment="1">
      <alignment/>
    </xf>
    <xf numFmtId="2" fontId="0" fillId="5" borderId="0" xfId="15" applyNumberForma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2" xfId="15" applyNumberFormat="1" applyFont="1" applyBorder="1" applyAlignment="1" applyProtection="1">
      <alignment horizontal="center" vertical="top"/>
      <protection/>
    </xf>
    <xf numFmtId="167" fontId="2" fillId="0" borderId="13" xfId="15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H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1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54" bestFit="1" customWidth="1"/>
    <col min="2" max="2" width="5.421875" style="54" bestFit="1" customWidth="1"/>
    <col min="3" max="3" width="17.57421875" style="55" bestFit="1" customWidth="1"/>
    <col min="4" max="4" width="15.7109375" style="55" bestFit="1" customWidth="1"/>
    <col min="5" max="5" width="6.7109375" style="56" bestFit="1" customWidth="1"/>
    <col min="6" max="6" width="6.140625" style="55" bestFit="1" customWidth="1"/>
    <col min="7" max="7" width="4.00390625" style="55" bestFit="1" customWidth="1"/>
    <col min="8" max="9" width="3.28125" style="55" bestFit="1" customWidth="1"/>
    <col min="10" max="10" width="3.7109375" style="55" bestFit="1" customWidth="1"/>
    <col min="11" max="11" width="3.8515625" style="55" bestFit="1" customWidth="1"/>
    <col min="12" max="12" width="7.7109375" style="86" bestFit="1" customWidth="1"/>
    <col min="13" max="13" width="7.7109375" style="87" bestFit="1" customWidth="1"/>
    <col min="14" max="14" width="6.7109375" style="87" bestFit="1" customWidth="1"/>
    <col min="15" max="15" width="7.7109375" style="87" bestFit="1" customWidth="1"/>
    <col min="16" max="16" width="3.7109375" style="55" bestFit="1" customWidth="1"/>
    <col min="17" max="17" width="3.8515625" style="55" bestFit="1" customWidth="1"/>
    <col min="18" max="18" width="4.00390625" style="55" bestFit="1" customWidth="1"/>
    <col min="19" max="19" width="7.7109375" style="88" bestFit="1" customWidth="1"/>
    <col min="20" max="20" width="9.28125" style="88" bestFit="1" customWidth="1"/>
    <col min="21" max="16384" width="8.7109375" style="55" customWidth="1"/>
  </cols>
  <sheetData>
    <row r="1" spans="1:20" s="24" customFormat="1" ht="12.75">
      <c r="A1" s="19" t="s">
        <v>207</v>
      </c>
      <c r="B1" s="52"/>
      <c r="D1" s="32" t="s">
        <v>206</v>
      </c>
      <c r="E1" s="31">
        <v>3</v>
      </c>
      <c r="F1" s="20"/>
      <c r="G1" s="20"/>
      <c r="H1" s="89"/>
      <c r="I1" s="89"/>
      <c r="J1" s="89"/>
      <c r="K1" s="22"/>
      <c r="L1" s="22"/>
      <c r="M1" s="91" t="s">
        <v>210</v>
      </c>
      <c r="N1" s="92"/>
      <c r="O1" s="30"/>
      <c r="P1" s="90" t="s">
        <v>208</v>
      </c>
      <c r="Q1" s="90"/>
      <c r="R1" s="90"/>
      <c r="S1" s="90"/>
      <c r="T1" s="90"/>
    </row>
    <row r="2" spans="1:20" s="24" customFormat="1" ht="12.75">
      <c r="A2" s="19" t="s">
        <v>91</v>
      </c>
      <c r="B2" s="19" t="s">
        <v>171</v>
      </c>
      <c r="C2" s="19" t="s">
        <v>92</v>
      </c>
      <c r="D2" s="19" t="s">
        <v>93</v>
      </c>
      <c r="E2" s="47" t="s">
        <v>94</v>
      </c>
      <c r="F2" s="22" t="s">
        <v>5</v>
      </c>
      <c r="G2" s="22" t="s">
        <v>95</v>
      </c>
      <c r="H2" s="21" t="s">
        <v>96</v>
      </c>
      <c r="I2" s="21" t="s">
        <v>97</v>
      </c>
      <c r="J2" s="21" t="s">
        <v>95</v>
      </c>
      <c r="K2" s="21" t="s">
        <v>90</v>
      </c>
      <c r="L2" s="25" t="s">
        <v>222</v>
      </c>
      <c r="M2" s="23" t="s">
        <v>98</v>
      </c>
      <c r="N2" s="23" t="s">
        <v>99</v>
      </c>
      <c r="O2" s="23" t="s">
        <v>100</v>
      </c>
      <c r="P2" s="44" t="s">
        <v>101</v>
      </c>
      <c r="Q2" s="33" t="s">
        <v>90</v>
      </c>
      <c r="R2" s="33" t="s">
        <v>102</v>
      </c>
      <c r="S2" s="29" t="s">
        <v>103</v>
      </c>
      <c r="T2" s="29" t="s">
        <v>104</v>
      </c>
    </row>
    <row r="3" spans="1:20" s="24" customFormat="1" ht="12.75">
      <c r="A3" s="48">
        <v>4</v>
      </c>
      <c r="B3" s="26">
        <v>1</v>
      </c>
      <c r="C3" s="46" t="s">
        <v>277</v>
      </c>
      <c r="D3" s="46"/>
      <c r="E3" s="49"/>
      <c r="F3" s="49" t="s">
        <v>21</v>
      </c>
      <c r="G3" s="24">
        <v>300</v>
      </c>
      <c r="J3" s="24">
        <f aca="true" t="shared" si="0" ref="J3:J11">IF(OR(F3="",K3="nl"),"",IF(L3&lt;70,"L4",IF(L3&lt;80,"L3",IF(L3&lt;90,"L2",IF(L3&lt;100,"L1",IF(L3&gt;130,"H3",IF(L3&gt;120,"H2",IF(L3&gt;110,"H1",""))))))))</f>
      </c>
      <c r="K3" s="24">
        <f>IF(F3="","",INDEX(SCHRS!$A$1:J$916,MATCH(F3,SCHRS!$B$1:$B$916,0),3))</f>
        <v>285</v>
      </c>
      <c r="L3" s="83">
        <f aca="true" t="shared" si="1" ref="L3:L11">IF(F3="","",IF(K3="nl",100,100*G3/K3))</f>
        <v>105.26315789473684</v>
      </c>
      <c r="M3" s="84">
        <f>IF(F3="","",INDEX(SCHRS!$A$1:$J$916,MATCH(F3,SCHRS!$B$1:$B$916,0),$E$1+5))</f>
        <v>1.193</v>
      </c>
      <c r="N3" s="84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4">
        <f aca="true" t="shared" si="2" ref="O3:O11">IF(F3="","",M3*N3)</f>
        <v>1.193</v>
      </c>
      <c r="P3" s="45">
        <v>0</v>
      </c>
      <c r="Q3" s="34">
        <v>28</v>
      </c>
      <c r="R3" s="34">
        <v>10</v>
      </c>
      <c r="S3" s="85">
        <f aca="true" t="shared" si="3" ref="S3:S11">IF(R3="","",IF(TYPE(R3)=2,R3,(P3*60+Q3+(R3/60))))</f>
        <v>28.166666666666668</v>
      </c>
      <c r="T3" s="85">
        <f aca="true" t="shared" si="4" ref="T3:T11">IF(S3="","",IF(TYPE(R3)=2,S3,S3/(O3)))</f>
        <v>23.609946912545404</v>
      </c>
    </row>
    <row r="4" spans="1:20" s="24" customFormat="1" ht="12.75">
      <c r="A4" s="48">
        <v>3</v>
      </c>
      <c r="B4" s="26">
        <v>2</v>
      </c>
      <c r="C4" s="49" t="s">
        <v>276</v>
      </c>
      <c r="D4" s="49"/>
      <c r="E4" s="49"/>
      <c r="F4" s="49" t="s">
        <v>21</v>
      </c>
      <c r="G4" s="24">
        <v>300</v>
      </c>
      <c r="J4" s="24">
        <f t="shared" si="0"/>
      </c>
      <c r="K4" s="24">
        <f>IF(F4="","",INDEX(SCHRS!$A$1:J$916,MATCH(F4,SCHRS!$B$1:$B$916,0),3))</f>
        <v>285</v>
      </c>
      <c r="L4" s="83">
        <f t="shared" si="1"/>
        <v>105.26315789473684</v>
      </c>
      <c r="M4" s="84">
        <f>IF(F4="","",INDEX(SCHRS!$A$1:$J$916,MATCH(F4,SCHRS!$B$1:$B$916,0),$E$1+5))</f>
        <v>1.193</v>
      </c>
      <c r="N4" s="84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4">
        <f t="shared" si="2"/>
        <v>1.193</v>
      </c>
      <c r="P4" s="45">
        <v>0</v>
      </c>
      <c r="Q4" s="34">
        <v>30</v>
      </c>
      <c r="R4" s="34">
        <v>27</v>
      </c>
      <c r="S4" s="85">
        <f t="shared" si="3"/>
        <v>30.45</v>
      </c>
      <c r="T4" s="85">
        <f t="shared" si="4"/>
        <v>25.523889354568315</v>
      </c>
    </row>
    <row r="5" spans="1:20" s="24" customFormat="1" ht="12.75">
      <c r="A5" s="48">
        <v>2</v>
      </c>
      <c r="B5" s="26">
        <v>3</v>
      </c>
      <c r="C5" s="49" t="s">
        <v>275</v>
      </c>
      <c r="D5" s="49"/>
      <c r="E5" s="49"/>
      <c r="F5" s="53" t="s">
        <v>22</v>
      </c>
      <c r="G5" s="24">
        <v>160</v>
      </c>
      <c r="J5" s="24">
        <f t="shared" si="0"/>
      </c>
      <c r="K5" s="24">
        <f>IF(F5="","",INDEX(SCHRS!$A$1:J$916,MATCH(F5,SCHRS!$B$1:$B$916,0),3))</f>
        <v>160</v>
      </c>
      <c r="L5" s="83">
        <f t="shared" si="1"/>
        <v>100</v>
      </c>
      <c r="M5" s="84">
        <f>IF(F5="","",INDEX(SCHRS!$A$1:$J$916,MATCH(F5,SCHRS!$B$1:$B$916,0),$E$1+5))</f>
        <v>1.214</v>
      </c>
      <c r="N5" s="84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4">
        <f t="shared" si="2"/>
        <v>1.214</v>
      </c>
      <c r="P5" s="45">
        <v>0</v>
      </c>
      <c r="Q5" s="34">
        <v>32</v>
      </c>
      <c r="R5" s="34">
        <v>20</v>
      </c>
      <c r="S5" s="85">
        <f t="shared" si="3"/>
        <v>32.333333333333336</v>
      </c>
      <c r="T5" s="85">
        <f t="shared" si="4"/>
        <v>26.633717737506867</v>
      </c>
    </row>
    <row r="6" spans="1:20" s="24" customFormat="1" ht="12.75">
      <c r="A6" s="48">
        <v>9</v>
      </c>
      <c r="B6" s="26">
        <v>4</v>
      </c>
      <c r="C6" s="50" t="s">
        <v>283</v>
      </c>
      <c r="D6" s="50"/>
      <c r="E6" s="51"/>
      <c r="F6" s="53" t="s">
        <v>22</v>
      </c>
      <c r="G6" s="27">
        <v>160</v>
      </c>
      <c r="J6" s="24">
        <f t="shared" si="0"/>
      </c>
      <c r="K6" s="24">
        <f>IF(F6="","",INDEX(SCHRS!$A$1:J$916,MATCH(F6,SCHRS!$B$1:$B$916,0),3))</f>
        <v>160</v>
      </c>
      <c r="L6" s="83">
        <f t="shared" si="1"/>
        <v>100</v>
      </c>
      <c r="M6" s="84">
        <f>IF(F6="","",INDEX(SCHRS!$A$1:$J$916,MATCH(F6,SCHRS!$B$1:$B$916,0),$E$1+5))</f>
        <v>1.214</v>
      </c>
      <c r="N6" s="84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4">
        <f t="shared" si="2"/>
        <v>1.214</v>
      </c>
      <c r="P6" s="45">
        <v>0</v>
      </c>
      <c r="Q6" s="34">
        <v>32</v>
      </c>
      <c r="R6" s="34">
        <v>40</v>
      </c>
      <c r="S6" s="85">
        <f t="shared" si="3"/>
        <v>32.666666666666664</v>
      </c>
      <c r="T6" s="85">
        <f t="shared" si="4"/>
        <v>26.90829214717188</v>
      </c>
    </row>
    <row r="7" spans="1:20" s="24" customFormat="1" ht="12.75">
      <c r="A7" s="48">
        <v>8</v>
      </c>
      <c r="B7" s="26">
        <v>5</v>
      </c>
      <c r="C7" s="49" t="s">
        <v>282</v>
      </c>
      <c r="D7" s="49"/>
      <c r="E7" s="49"/>
      <c r="F7" s="53" t="s">
        <v>36</v>
      </c>
      <c r="G7" s="24">
        <v>150</v>
      </c>
      <c r="J7" s="24">
        <f t="shared" si="0"/>
      </c>
      <c r="K7" s="24">
        <f>IF(F7="","",INDEX(SCHRS!$A$1:J$916,MATCH(F7,SCHRS!$B$1:$B$916,0),3))</f>
        <v>145</v>
      </c>
      <c r="L7" s="83">
        <f t="shared" si="1"/>
        <v>103.44827586206897</v>
      </c>
      <c r="M7" s="84">
        <f>IF(F7="","",INDEX(SCHRS!$A$1:$J$916,MATCH(F7,SCHRS!$B$1:$B$916,0),$E$1+5))</f>
        <v>1.105</v>
      </c>
      <c r="N7" s="84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4">
        <f t="shared" si="2"/>
        <v>1.105</v>
      </c>
      <c r="P7" s="45">
        <v>0</v>
      </c>
      <c r="Q7" s="34">
        <v>39</v>
      </c>
      <c r="R7" s="34">
        <v>44</v>
      </c>
      <c r="S7" s="85">
        <f t="shared" si="3"/>
        <v>39.733333333333334</v>
      </c>
      <c r="T7" s="85">
        <f t="shared" si="4"/>
        <v>35.957767722473605</v>
      </c>
    </row>
    <row r="8" spans="1:20" s="24" customFormat="1" ht="12.75">
      <c r="A8" s="48">
        <v>1</v>
      </c>
      <c r="B8" s="26">
        <v>12</v>
      </c>
      <c r="C8" s="46" t="s">
        <v>274</v>
      </c>
      <c r="D8" s="46"/>
      <c r="E8" s="46"/>
      <c r="F8" s="49" t="s">
        <v>21</v>
      </c>
      <c r="G8" s="24">
        <v>300</v>
      </c>
      <c r="J8" s="24">
        <f t="shared" si="0"/>
      </c>
      <c r="K8" s="24">
        <f>IF(F8="","",INDEX(SCHRS!$A$1:J$916,MATCH(F8,SCHRS!$B$1:$B$916,0),3))</f>
        <v>285</v>
      </c>
      <c r="L8" s="83">
        <f t="shared" si="1"/>
        <v>105.26315789473684</v>
      </c>
      <c r="M8" s="84">
        <f>IF(F8="","",INDEX(SCHRS!$A$1:$J$916,MATCH(F8,SCHRS!$B$1:$B$916,0),$E$1+5))</f>
        <v>1.193</v>
      </c>
      <c r="N8" s="84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4">
        <f t="shared" si="2"/>
        <v>1.193</v>
      </c>
      <c r="P8" s="45">
        <v>0</v>
      </c>
      <c r="Q8" s="34"/>
      <c r="R8" s="34" t="s">
        <v>285</v>
      </c>
      <c r="S8" s="85" t="str">
        <f t="shared" si="3"/>
        <v>DNF</v>
      </c>
      <c r="T8" s="85" t="str">
        <f t="shared" si="4"/>
        <v>DNF</v>
      </c>
    </row>
    <row r="9" spans="1:20" s="24" customFormat="1" ht="12.75">
      <c r="A9" s="48">
        <v>5</v>
      </c>
      <c r="B9" s="26">
        <v>12</v>
      </c>
      <c r="C9" s="49" t="s">
        <v>278</v>
      </c>
      <c r="D9" s="49" t="s">
        <v>279</v>
      </c>
      <c r="E9" s="49"/>
      <c r="F9" s="49" t="s">
        <v>21</v>
      </c>
      <c r="G9" s="24">
        <v>300</v>
      </c>
      <c r="J9" s="24">
        <f t="shared" si="0"/>
      </c>
      <c r="K9" s="24">
        <f>IF(F9="","",INDEX(SCHRS!$A$1:J$916,MATCH(F9,SCHRS!$B$1:$B$916,0),3))</f>
        <v>285</v>
      </c>
      <c r="L9" s="83">
        <f t="shared" si="1"/>
        <v>105.26315789473684</v>
      </c>
      <c r="M9" s="84">
        <f>IF(F9="","",INDEX(SCHRS!$A$1:$J$916,MATCH(F9,SCHRS!$B$1:$B$916,0),$E$1+5))</f>
        <v>1.193</v>
      </c>
      <c r="N9" s="84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4">
        <f t="shared" si="2"/>
        <v>1.193</v>
      </c>
      <c r="P9" s="45">
        <v>0</v>
      </c>
      <c r="Q9" s="34"/>
      <c r="R9" s="34" t="s">
        <v>285</v>
      </c>
      <c r="S9" s="85" t="str">
        <f t="shared" si="3"/>
        <v>DNF</v>
      </c>
      <c r="T9" s="85" t="str">
        <f t="shared" si="4"/>
        <v>DNF</v>
      </c>
    </row>
    <row r="10" spans="1:20" s="24" customFormat="1" ht="12.75">
      <c r="A10" s="48">
        <v>6</v>
      </c>
      <c r="B10" s="26">
        <v>12</v>
      </c>
      <c r="C10" s="49" t="s">
        <v>280</v>
      </c>
      <c r="D10" s="49"/>
      <c r="E10" s="49"/>
      <c r="F10" s="49" t="s">
        <v>21</v>
      </c>
      <c r="G10" s="24">
        <v>300</v>
      </c>
      <c r="J10" s="24">
        <f t="shared" si="0"/>
      </c>
      <c r="K10" s="24">
        <f>IF(F10="","",INDEX(SCHRS!$A$1:J$916,MATCH(F10,SCHRS!$B$1:$B$916,0),3))</f>
        <v>285</v>
      </c>
      <c r="L10" s="83">
        <f t="shared" si="1"/>
        <v>105.26315789473684</v>
      </c>
      <c r="M10" s="84">
        <f>IF(F10="","",INDEX(SCHRS!$A$1:$J$916,MATCH(F10,SCHRS!$B$1:$B$916,0),$E$1+5))</f>
        <v>1.193</v>
      </c>
      <c r="N10" s="84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4">
        <f t="shared" si="2"/>
        <v>1.193</v>
      </c>
      <c r="P10" s="45">
        <v>0</v>
      </c>
      <c r="Q10" s="34"/>
      <c r="R10" s="34" t="s">
        <v>285</v>
      </c>
      <c r="S10" s="85" t="str">
        <f t="shared" si="3"/>
        <v>DNF</v>
      </c>
      <c r="T10" s="85" t="str">
        <f t="shared" si="4"/>
        <v>DNF</v>
      </c>
    </row>
    <row r="11" spans="1:20" s="24" customFormat="1" ht="12.75">
      <c r="A11" s="48">
        <v>7</v>
      </c>
      <c r="B11" s="26">
        <v>12</v>
      </c>
      <c r="C11" s="46" t="s">
        <v>281</v>
      </c>
      <c r="D11" s="46"/>
      <c r="E11" s="46"/>
      <c r="F11" s="49" t="s">
        <v>21</v>
      </c>
      <c r="G11" s="24">
        <v>300</v>
      </c>
      <c r="J11" s="24">
        <f t="shared" si="0"/>
      </c>
      <c r="K11" s="24">
        <f>IF(F11="","",INDEX(SCHRS!$A$1:J$916,MATCH(F11,SCHRS!$B$1:$B$916,0),3))</f>
        <v>285</v>
      </c>
      <c r="L11" s="83">
        <f t="shared" si="1"/>
        <v>105.26315789473684</v>
      </c>
      <c r="M11" s="84">
        <f>IF(F11="","",INDEX(SCHRS!$A$1:$J$916,MATCH(F11,SCHRS!$B$1:$B$916,0),$E$1+5))</f>
        <v>1.193</v>
      </c>
      <c r="N11" s="84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4">
        <f t="shared" si="2"/>
        <v>1.193</v>
      </c>
      <c r="P11" s="45">
        <v>0</v>
      </c>
      <c r="Q11" s="34"/>
      <c r="R11" s="34" t="s">
        <v>285</v>
      </c>
      <c r="S11" s="85" t="str">
        <f t="shared" si="3"/>
        <v>DNF</v>
      </c>
      <c r="T11" s="85" t="str">
        <f t="shared" si="4"/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1"/>
  <sheetViews>
    <sheetView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54" bestFit="1" customWidth="1"/>
    <col min="2" max="2" width="5.421875" style="54" bestFit="1" customWidth="1"/>
    <col min="3" max="3" width="17.57421875" style="55" bestFit="1" customWidth="1"/>
    <col min="4" max="4" width="15.7109375" style="55" bestFit="1" customWidth="1"/>
    <col min="5" max="5" width="6.7109375" style="56" bestFit="1" customWidth="1"/>
    <col min="6" max="6" width="6.140625" style="55" bestFit="1" customWidth="1"/>
    <col min="7" max="7" width="4.00390625" style="55" bestFit="1" customWidth="1"/>
    <col min="8" max="9" width="3.28125" style="55" bestFit="1" customWidth="1"/>
    <col min="10" max="10" width="3.7109375" style="55" bestFit="1" customWidth="1"/>
    <col min="11" max="11" width="3.8515625" style="55" bestFit="1" customWidth="1"/>
    <col min="12" max="12" width="7.7109375" style="86" bestFit="1" customWidth="1"/>
    <col min="13" max="13" width="7.7109375" style="87" bestFit="1" customWidth="1"/>
    <col min="14" max="14" width="6.7109375" style="87" bestFit="1" customWidth="1"/>
    <col min="15" max="15" width="7.7109375" style="87" bestFit="1" customWidth="1"/>
    <col min="16" max="16" width="3.7109375" style="55" bestFit="1" customWidth="1"/>
    <col min="17" max="17" width="3.8515625" style="55" bestFit="1" customWidth="1"/>
    <col min="18" max="18" width="4.00390625" style="55" bestFit="1" customWidth="1"/>
    <col min="19" max="19" width="7.7109375" style="88" bestFit="1" customWidth="1"/>
    <col min="20" max="20" width="9.28125" style="88" bestFit="1" customWidth="1"/>
    <col min="21" max="16384" width="8.7109375" style="55" customWidth="1"/>
  </cols>
  <sheetData>
    <row r="1" spans="1:20" s="24" customFormat="1" ht="12.75">
      <c r="A1" s="19" t="s">
        <v>207</v>
      </c>
      <c r="B1" s="52"/>
      <c r="D1" s="32" t="s">
        <v>206</v>
      </c>
      <c r="E1" s="31">
        <v>3</v>
      </c>
      <c r="F1" s="20"/>
      <c r="G1" s="20"/>
      <c r="H1" s="89"/>
      <c r="I1" s="89"/>
      <c r="J1" s="89"/>
      <c r="K1" s="22"/>
      <c r="L1" s="22"/>
      <c r="M1" s="91" t="s">
        <v>210</v>
      </c>
      <c r="N1" s="92"/>
      <c r="O1" s="30"/>
      <c r="P1" s="90" t="s">
        <v>208</v>
      </c>
      <c r="Q1" s="90"/>
      <c r="R1" s="90"/>
      <c r="S1" s="90"/>
      <c r="T1" s="90"/>
    </row>
    <row r="2" spans="1:20" s="24" customFormat="1" ht="12.75">
      <c r="A2" s="19" t="s">
        <v>91</v>
      </c>
      <c r="B2" s="19" t="s">
        <v>171</v>
      </c>
      <c r="C2" s="19" t="s">
        <v>92</v>
      </c>
      <c r="D2" s="19" t="s">
        <v>93</v>
      </c>
      <c r="E2" s="47" t="s">
        <v>94</v>
      </c>
      <c r="F2" s="22" t="s">
        <v>5</v>
      </c>
      <c r="G2" s="22" t="s">
        <v>95</v>
      </c>
      <c r="H2" s="21" t="s">
        <v>96</v>
      </c>
      <c r="I2" s="21" t="s">
        <v>97</v>
      </c>
      <c r="J2" s="21" t="s">
        <v>95</v>
      </c>
      <c r="K2" s="21" t="s">
        <v>90</v>
      </c>
      <c r="L2" s="25" t="s">
        <v>222</v>
      </c>
      <c r="M2" s="23" t="s">
        <v>98</v>
      </c>
      <c r="N2" s="23" t="s">
        <v>99</v>
      </c>
      <c r="O2" s="23" t="s">
        <v>100</v>
      </c>
      <c r="P2" s="44" t="s">
        <v>101</v>
      </c>
      <c r="Q2" s="33" t="s">
        <v>90</v>
      </c>
      <c r="R2" s="33" t="s">
        <v>102</v>
      </c>
      <c r="S2" s="29" t="s">
        <v>103</v>
      </c>
      <c r="T2" s="29" t="s">
        <v>104</v>
      </c>
    </row>
    <row r="3" spans="1:20" s="24" customFormat="1" ht="12.75">
      <c r="A3" s="48">
        <v>3</v>
      </c>
      <c r="B3" s="26">
        <v>1</v>
      </c>
      <c r="C3" s="49" t="s">
        <v>276</v>
      </c>
      <c r="D3" s="49"/>
      <c r="E3" s="49"/>
      <c r="F3" s="49" t="s">
        <v>21</v>
      </c>
      <c r="G3" s="24">
        <v>300</v>
      </c>
      <c r="J3" s="24">
        <f aca="true" t="shared" si="0" ref="J3:J11">IF(OR(F3="",K3="nl"),"",IF(L3&lt;70,"L4",IF(L3&lt;80,"L3",IF(L3&lt;90,"L2",IF(L3&lt;100,"L1",IF(L3&gt;130,"H3",IF(L3&gt;120,"H2",IF(L3&gt;110,"H1",""))))))))</f>
      </c>
      <c r="K3" s="24">
        <f>IF(F3="","",INDEX(SCHRS!$A$1:J$916,MATCH(F3,SCHRS!$B$1:$B$916,0),3))</f>
        <v>285</v>
      </c>
      <c r="L3" s="83">
        <f aca="true" t="shared" si="1" ref="L3:L11">IF(F3="","",IF(K3="nl",100,100*G3/K3))</f>
        <v>105.26315789473684</v>
      </c>
      <c r="M3" s="84">
        <f>IF(F3="","",INDEX(SCHRS!$A$1:$J$916,MATCH(F3,SCHRS!$B$1:$B$916,0),$E$1+5))</f>
        <v>1.193</v>
      </c>
      <c r="N3" s="84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4">
        <f aca="true" t="shared" si="2" ref="O3:O11">IF(F3="","",M3*N3)</f>
        <v>1.193</v>
      </c>
      <c r="P3" s="45">
        <v>0</v>
      </c>
      <c r="Q3" s="34">
        <v>24</v>
      </c>
      <c r="R3" s="34">
        <v>40</v>
      </c>
      <c r="S3" s="85">
        <f aca="true" t="shared" si="3" ref="S3:S11">IF(R3="","",IF(TYPE(R3)=2,R3,(P3*60+Q3+(R3/60))))</f>
        <v>24.666666666666668</v>
      </c>
      <c r="T3" s="85">
        <f aca="true" t="shared" si="4" ref="T3:T11">IF(S3="","",IF(TYPE(R3)=2,S3,S3/(O3)))</f>
        <v>20.676166526962838</v>
      </c>
    </row>
    <row r="4" spans="1:20" s="24" customFormat="1" ht="12.75">
      <c r="A4" s="48">
        <v>4</v>
      </c>
      <c r="B4" s="26">
        <v>2</v>
      </c>
      <c r="C4" s="46" t="s">
        <v>277</v>
      </c>
      <c r="D4" s="46"/>
      <c r="E4" s="49"/>
      <c r="F4" s="49" t="s">
        <v>21</v>
      </c>
      <c r="G4" s="24">
        <v>300</v>
      </c>
      <c r="J4" s="24">
        <f t="shared" si="0"/>
      </c>
      <c r="K4" s="24">
        <f>IF(F4="","",INDEX(SCHRS!$A$1:J$916,MATCH(F4,SCHRS!$B$1:$B$916,0),3))</f>
        <v>285</v>
      </c>
      <c r="L4" s="83">
        <f t="shared" si="1"/>
        <v>105.26315789473684</v>
      </c>
      <c r="M4" s="84">
        <f>IF(F4="","",INDEX(SCHRS!$A$1:$J$916,MATCH(F4,SCHRS!$B$1:$B$916,0),$E$1+5))</f>
        <v>1.193</v>
      </c>
      <c r="N4" s="84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4">
        <f t="shared" si="2"/>
        <v>1.193</v>
      </c>
      <c r="P4" s="45">
        <v>0</v>
      </c>
      <c r="Q4" s="34">
        <v>25</v>
      </c>
      <c r="R4" s="34">
        <v>23</v>
      </c>
      <c r="S4" s="85">
        <f t="shared" si="3"/>
        <v>25.383333333333333</v>
      </c>
      <c r="T4" s="85">
        <f t="shared" si="4"/>
        <v>21.27689298686784</v>
      </c>
    </row>
    <row r="5" spans="1:20" s="24" customFormat="1" ht="12.75">
      <c r="A5" s="48">
        <v>2</v>
      </c>
      <c r="B5" s="26">
        <v>3</v>
      </c>
      <c r="C5" s="49" t="s">
        <v>275</v>
      </c>
      <c r="D5" s="49"/>
      <c r="E5" s="49"/>
      <c r="F5" s="53" t="s">
        <v>22</v>
      </c>
      <c r="G5" s="24">
        <v>170</v>
      </c>
      <c r="J5" s="24">
        <f t="shared" si="0"/>
      </c>
      <c r="K5" s="24">
        <f>IF(F5="","",INDEX(SCHRS!$A$1:J$916,MATCH(F5,SCHRS!$B$1:$B$916,0),3))</f>
        <v>160</v>
      </c>
      <c r="L5" s="83">
        <f t="shared" si="1"/>
        <v>106.25</v>
      </c>
      <c r="M5" s="84">
        <f>IF(F5="","",INDEX(SCHRS!$A$1:$J$916,MATCH(F5,SCHRS!$B$1:$B$916,0),$E$1+5))</f>
        <v>1.214</v>
      </c>
      <c r="N5" s="84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4">
        <f t="shared" si="2"/>
        <v>1.214</v>
      </c>
      <c r="P5" s="45">
        <v>0</v>
      </c>
      <c r="Q5" s="34">
        <v>29</v>
      </c>
      <c r="R5" s="34">
        <v>37</v>
      </c>
      <c r="S5" s="85">
        <f t="shared" si="3"/>
        <v>29.616666666666667</v>
      </c>
      <c r="T5" s="85">
        <f t="shared" si="4"/>
        <v>24.39593629873696</v>
      </c>
    </row>
    <row r="6" spans="1:20" s="24" customFormat="1" ht="12.75">
      <c r="A6" s="48">
        <v>8</v>
      </c>
      <c r="B6" s="26">
        <v>4</v>
      </c>
      <c r="C6" s="49" t="s">
        <v>282</v>
      </c>
      <c r="D6" s="49"/>
      <c r="E6" s="49"/>
      <c r="F6" s="53" t="s">
        <v>36</v>
      </c>
      <c r="G6" s="24">
        <v>150</v>
      </c>
      <c r="J6" s="24">
        <f t="shared" si="0"/>
      </c>
      <c r="K6" s="24">
        <f>IF(F6="","",INDEX(SCHRS!$A$1:J$916,MATCH(F6,SCHRS!$B$1:$B$916,0),3))</f>
        <v>145</v>
      </c>
      <c r="L6" s="83">
        <f t="shared" si="1"/>
        <v>103.44827586206897</v>
      </c>
      <c r="M6" s="84">
        <f>IF(F6="","",INDEX(SCHRS!$A$1:$J$916,MATCH(F6,SCHRS!$B$1:$B$916,0),$E$1+5))</f>
        <v>1.105</v>
      </c>
      <c r="N6" s="84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4">
        <f t="shared" si="2"/>
        <v>1.105</v>
      </c>
      <c r="P6" s="45">
        <v>0</v>
      </c>
      <c r="Q6" s="34">
        <v>32</v>
      </c>
      <c r="R6" s="34">
        <v>50</v>
      </c>
      <c r="S6" s="85">
        <f t="shared" si="3"/>
        <v>32.833333333333336</v>
      </c>
      <c r="T6" s="85">
        <f t="shared" si="4"/>
        <v>29.71342383107089</v>
      </c>
    </row>
    <row r="7" spans="1:20" s="24" customFormat="1" ht="12.75">
      <c r="A7" s="48">
        <v>1</v>
      </c>
      <c r="B7" s="26">
        <v>12</v>
      </c>
      <c r="C7" s="46" t="s">
        <v>274</v>
      </c>
      <c r="D7" s="46"/>
      <c r="E7" s="46"/>
      <c r="F7" s="49" t="s">
        <v>21</v>
      </c>
      <c r="G7" s="24">
        <v>300</v>
      </c>
      <c r="J7" s="24">
        <f t="shared" si="0"/>
      </c>
      <c r="K7" s="24">
        <f>IF(F7="","",INDEX(SCHRS!$A$1:J$916,MATCH(F7,SCHRS!$B$1:$B$916,0),3))</f>
        <v>285</v>
      </c>
      <c r="L7" s="83">
        <f t="shared" si="1"/>
        <v>105.26315789473684</v>
      </c>
      <c r="M7" s="84">
        <f>IF(F7="","",INDEX(SCHRS!$A$1:$J$916,MATCH(F7,SCHRS!$B$1:$B$916,0),$E$1+5))</f>
        <v>1.193</v>
      </c>
      <c r="N7" s="84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4">
        <f t="shared" si="2"/>
        <v>1.193</v>
      </c>
      <c r="P7" s="45">
        <v>0</v>
      </c>
      <c r="Q7" s="34"/>
      <c r="R7" s="34" t="s">
        <v>285</v>
      </c>
      <c r="S7" s="85" t="str">
        <f t="shared" si="3"/>
        <v>DNF</v>
      </c>
      <c r="T7" s="85" t="str">
        <f t="shared" si="4"/>
        <v>DNF</v>
      </c>
    </row>
    <row r="8" spans="1:20" s="24" customFormat="1" ht="12.75">
      <c r="A8" s="48">
        <v>5</v>
      </c>
      <c r="B8" s="26">
        <v>12</v>
      </c>
      <c r="C8" s="49" t="s">
        <v>278</v>
      </c>
      <c r="D8" s="49" t="s">
        <v>279</v>
      </c>
      <c r="E8" s="49"/>
      <c r="F8" s="49" t="s">
        <v>21</v>
      </c>
      <c r="G8" s="24">
        <v>300</v>
      </c>
      <c r="J8" s="24">
        <f t="shared" si="0"/>
      </c>
      <c r="K8" s="24">
        <f>IF(F8="","",INDEX(SCHRS!$A$1:J$916,MATCH(F8,SCHRS!$B$1:$B$916,0),3))</f>
        <v>285</v>
      </c>
      <c r="L8" s="83">
        <f t="shared" si="1"/>
        <v>105.26315789473684</v>
      </c>
      <c r="M8" s="84">
        <f>IF(F8="","",INDEX(SCHRS!$A$1:$J$916,MATCH(F8,SCHRS!$B$1:$B$916,0),$E$1+5))</f>
        <v>1.193</v>
      </c>
      <c r="N8" s="84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4">
        <f t="shared" si="2"/>
        <v>1.193</v>
      </c>
      <c r="P8" s="45">
        <v>0</v>
      </c>
      <c r="Q8" s="34"/>
      <c r="R8" s="34" t="s">
        <v>285</v>
      </c>
      <c r="S8" s="85" t="str">
        <f t="shared" si="3"/>
        <v>DNF</v>
      </c>
      <c r="T8" s="85" t="str">
        <f t="shared" si="4"/>
        <v>DNF</v>
      </c>
    </row>
    <row r="9" spans="1:20" s="24" customFormat="1" ht="12.75">
      <c r="A9" s="48">
        <v>6</v>
      </c>
      <c r="B9" s="26">
        <v>12</v>
      </c>
      <c r="C9" s="49" t="s">
        <v>280</v>
      </c>
      <c r="D9" s="49"/>
      <c r="E9" s="49"/>
      <c r="F9" s="49" t="s">
        <v>21</v>
      </c>
      <c r="G9" s="24">
        <v>300</v>
      </c>
      <c r="J9" s="24">
        <f t="shared" si="0"/>
      </c>
      <c r="K9" s="24">
        <f>IF(F9="","",INDEX(SCHRS!$A$1:J$916,MATCH(F9,SCHRS!$B$1:$B$916,0),3))</f>
        <v>285</v>
      </c>
      <c r="L9" s="83">
        <f t="shared" si="1"/>
        <v>105.26315789473684</v>
      </c>
      <c r="M9" s="84">
        <f>IF(F9="","",INDEX(SCHRS!$A$1:$J$916,MATCH(F9,SCHRS!$B$1:$B$916,0),$E$1+5))</f>
        <v>1.193</v>
      </c>
      <c r="N9" s="84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4">
        <f t="shared" si="2"/>
        <v>1.193</v>
      </c>
      <c r="P9" s="45">
        <v>0</v>
      </c>
      <c r="Q9" s="34"/>
      <c r="R9" s="34" t="s">
        <v>285</v>
      </c>
      <c r="S9" s="85" t="str">
        <f t="shared" si="3"/>
        <v>DNF</v>
      </c>
      <c r="T9" s="85" t="str">
        <f t="shared" si="4"/>
        <v>DNF</v>
      </c>
    </row>
    <row r="10" spans="1:20" s="24" customFormat="1" ht="12.75">
      <c r="A10" s="48">
        <v>7</v>
      </c>
      <c r="B10" s="26">
        <v>12</v>
      </c>
      <c r="C10" s="46" t="s">
        <v>281</v>
      </c>
      <c r="D10" s="46"/>
      <c r="E10" s="46"/>
      <c r="F10" s="49" t="s">
        <v>21</v>
      </c>
      <c r="G10" s="24">
        <v>300</v>
      </c>
      <c r="J10" s="24">
        <f t="shared" si="0"/>
      </c>
      <c r="K10" s="24">
        <f>IF(F10="","",INDEX(SCHRS!$A$1:J$916,MATCH(F10,SCHRS!$B$1:$B$916,0),3))</f>
        <v>285</v>
      </c>
      <c r="L10" s="83">
        <f t="shared" si="1"/>
        <v>105.26315789473684</v>
      </c>
      <c r="M10" s="84">
        <f>IF(F10="","",INDEX(SCHRS!$A$1:$J$916,MATCH(F10,SCHRS!$B$1:$B$916,0),$E$1+5))</f>
        <v>1.193</v>
      </c>
      <c r="N10" s="84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4">
        <f t="shared" si="2"/>
        <v>1.193</v>
      </c>
      <c r="P10" s="45">
        <v>0</v>
      </c>
      <c r="Q10" s="34"/>
      <c r="R10" s="34" t="s">
        <v>285</v>
      </c>
      <c r="S10" s="85" t="str">
        <f t="shared" si="3"/>
        <v>DNF</v>
      </c>
      <c r="T10" s="85" t="str">
        <f t="shared" si="4"/>
        <v>DNF</v>
      </c>
    </row>
    <row r="11" spans="1:20" s="24" customFormat="1" ht="12.75">
      <c r="A11" s="48">
        <v>9</v>
      </c>
      <c r="B11" s="26">
        <v>12</v>
      </c>
      <c r="C11" s="50" t="s">
        <v>283</v>
      </c>
      <c r="D11" s="50"/>
      <c r="E11" s="51"/>
      <c r="F11" s="53" t="s">
        <v>22</v>
      </c>
      <c r="G11" s="27">
        <v>170</v>
      </c>
      <c r="J11" s="24">
        <f t="shared" si="0"/>
      </c>
      <c r="K11" s="24">
        <f>IF(F11="","",INDEX(SCHRS!$A$1:J$916,MATCH(F11,SCHRS!$B$1:$B$916,0),3))</f>
        <v>160</v>
      </c>
      <c r="L11" s="83">
        <f t="shared" si="1"/>
        <v>106.25</v>
      </c>
      <c r="M11" s="84">
        <f>IF(F11="","",INDEX(SCHRS!$A$1:$J$916,MATCH(F11,SCHRS!$B$1:$B$916,0),$E$1+5))</f>
        <v>1.214</v>
      </c>
      <c r="N11" s="84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4">
        <f t="shared" si="2"/>
        <v>1.214</v>
      </c>
      <c r="P11" s="45">
        <v>0</v>
      </c>
      <c r="Q11" s="34"/>
      <c r="R11" s="34" t="s">
        <v>285</v>
      </c>
      <c r="S11" s="85" t="str">
        <f t="shared" si="3"/>
        <v>DNF</v>
      </c>
      <c r="T11" s="85" t="str">
        <f t="shared" si="4"/>
        <v>DNF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1"/>
  <sheetViews>
    <sheetView tabSelected="1" workbookViewId="0" topLeftCell="A1">
      <pane ySplit="2" topLeftCell="BM3" activePane="bottomLeft" state="frozen"/>
      <selection pane="topLeft" activeCell="A1" sqref="A1"/>
      <selection pane="bottomLeft" activeCell="T2" sqref="T2"/>
    </sheetView>
  </sheetViews>
  <sheetFormatPr defaultColWidth="9.140625" defaultRowHeight="12.75"/>
  <cols>
    <col min="1" max="1" width="7.28125" style="54" bestFit="1" customWidth="1"/>
    <col min="2" max="2" width="5.421875" style="54" bestFit="1" customWidth="1"/>
    <col min="3" max="3" width="17.57421875" style="55" bestFit="1" customWidth="1"/>
    <col min="4" max="4" width="15.7109375" style="55" bestFit="1" customWidth="1"/>
    <col min="5" max="5" width="6.7109375" style="56" bestFit="1" customWidth="1"/>
    <col min="6" max="6" width="6.140625" style="55" bestFit="1" customWidth="1"/>
    <col min="7" max="7" width="4.00390625" style="55" bestFit="1" customWidth="1"/>
    <col min="8" max="9" width="3.28125" style="55" bestFit="1" customWidth="1"/>
    <col min="10" max="10" width="3.7109375" style="55" bestFit="1" customWidth="1"/>
    <col min="11" max="11" width="3.8515625" style="55" bestFit="1" customWidth="1"/>
    <col min="12" max="12" width="7.7109375" style="86" bestFit="1" customWidth="1"/>
    <col min="13" max="13" width="7.7109375" style="87" bestFit="1" customWidth="1"/>
    <col min="14" max="14" width="6.7109375" style="87" bestFit="1" customWidth="1"/>
    <col min="15" max="15" width="7.7109375" style="87" bestFit="1" customWidth="1"/>
    <col min="16" max="16" width="3.7109375" style="55" bestFit="1" customWidth="1"/>
    <col min="17" max="17" width="3.8515625" style="55" bestFit="1" customWidth="1"/>
    <col min="18" max="18" width="4.00390625" style="55" bestFit="1" customWidth="1"/>
    <col min="19" max="19" width="7.7109375" style="88" bestFit="1" customWidth="1"/>
    <col min="20" max="20" width="9.28125" style="88" bestFit="1" customWidth="1"/>
    <col min="21" max="16384" width="8.7109375" style="55" customWidth="1"/>
  </cols>
  <sheetData>
    <row r="1" spans="1:20" s="24" customFormat="1" ht="12.75">
      <c r="A1" s="19" t="s">
        <v>207</v>
      </c>
      <c r="B1" s="52"/>
      <c r="D1" s="32" t="s">
        <v>206</v>
      </c>
      <c r="E1" s="31">
        <v>3</v>
      </c>
      <c r="F1" s="20"/>
      <c r="G1" s="20"/>
      <c r="H1" s="89"/>
      <c r="I1" s="89"/>
      <c r="J1" s="89"/>
      <c r="K1" s="22"/>
      <c r="L1" s="22"/>
      <c r="M1" s="91" t="s">
        <v>210</v>
      </c>
      <c r="N1" s="92"/>
      <c r="O1" s="30"/>
      <c r="P1" s="90" t="s">
        <v>208</v>
      </c>
      <c r="Q1" s="90"/>
      <c r="R1" s="90"/>
      <c r="S1" s="90"/>
      <c r="T1" s="90"/>
    </row>
    <row r="2" spans="1:20" s="24" customFormat="1" ht="12.75">
      <c r="A2" s="19" t="s">
        <v>91</v>
      </c>
      <c r="B2" s="19" t="s">
        <v>171</v>
      </c>
      <c r="C2" s="19" t="s">
        <v>92</v>
      </c>
      <c r="D2" s="19" t="s">
        <v>93</v>
      </c>
      <c r="E2" s="47" t="s">
        <v>94</v>
      </c>
      <c r="F2" s="22" t="s">
        <v>5</v>
      </c>
      <c r="G2" s="22" t="s">
        <v>95</v>
      </c>
      <c r="H2" s="21" t="s">
        <v>96</v>
      </c>
      <c r="I2" s="21" t="s">
        <v>97</v>
      </c>
      <c r="J2" s="21" t="s">
        <v>95</v>
      </c>
      <c r="K2" s="21" t="s">
        <v>90</v>
      </c>
      <c r="L2" s="25" t="s">
        <v>222</v>
      </c>
      <c r="M2" s="23" t="s">
        <v>98</v>
      </c>
      <c r="N2" s="23" t="s">
        <v>99</v>
      </c>
      <c r="O2" s="23" t="s">
        <v>100</v>
      </c>
      <c r="P2" s="44" t="s">
        <v>101</v>
      </c>
      <c r="Q2" s="33" t="s">
        <v>90</v>
      </c>
      <c r="R2" s="33" t="s">
        <v>102</v>
      </c>
      <c r="S2" s="29" t="s">
        <v>103</v>
      </c>
      <c r="T2" s="29" t="s">
        <v>104</v>
      </c>
    </row>
    <row r="3" spans="1:20" s="24" customFormat="1" ht="12.75">
      <c r="A3" s="48">
        <v>3</v>
      </c>
      <c r="B3" s="26">
        <v>1</v>
      </c>
      <c r="C3" s="49" t="s">
        <v>276</v>
      </c>
      <c r="D3" s="49"/>
      <c r="E3" s="49"/>
      <c r="F3" s="49" t="s">
        <v>21</v>
      </c>
      <c r="G3" s="24">
        <v>300</v>
      </c>
      <c r="J3" s="24">
        <f aca="true" t="shared" si="0" ref="J3:J11">IF(OR(F3="",K3="nl"),"",IF(L3&lt;70,"L4",IF(L3&lt;80,"L3",IF(L3&lt;90,"L2",IF(L3&lt;100,"L1",IF(L3&gt;130,"H3",IF(L3&gt;120,"H2",IF(L3&gt;110,"H1",""))))))))</f>
      </c>
      <c r="K3" s="24">
        <f>IF(F3="","",INDEX(SCHRS!$A$1:J$916,MATCH(F3,SCHRS!$B$1:$B$916,0),3))</f>
        <v>285</v>
      </c>
      <c r="L3" s="83">
        <f aca="true" t="shared" si="1" ref="L3:L11">IF(F3="","",IF(K3="nl",100,100*G3/K3))</f>
        <v>105.26315789473684</v>
      </c>
      <c r="M3" s="84">
        <f>IF(F3="","",INDEX(SCHRS!$A$1:$J$916,MATCH(F3,SCHRS!$B$1:$B$916,0),$E$1+5))</f>
        <v>1.193</v>
      </c>
      <c r="N3" s="84">
        <f>IF(F3="","",IF(H3="",1,INDEX(Adjustment!$A$1:$H$99,MATCH(H3,Adjustment!$B$1:$B$99,0),$E$1+3))*IF(I3="",1,INDEX(Adjustment!$A$1:$H$99,MATCH(I3,Adjustment!$B$1:$B$99,0),$E$1+3))*IF(J3="",1,INDEX(Adjustment!$A$1:$H$99,MATCH(J3,Adjustment!$B$1:$B$99,0),$E$1+3)))</f>
        <v>1</v>
      </c>
      <c r="O3" s="84">
        <f aca="true" t="shared" si="2" ref="O3:O11">IF(F3="","",M3*N3)</f>
        <v>1.193</v>
      </c>
      <c r="P3" s="45">
        <v>0</v>
      </c>
      <c r="Q3" s="34">
        <v>24</v>
      </c>
      <c r="R3" s="34">
        <v>15</v>
      </c>
      <c r="S3" s="85">
        <f aca="true" t="shared" si="3" ref="S3:S11">IF(R3="","",IF(TYPE(R3)=2,R3,(P3*60+Q3+(R3/60))))</f>
        <v>24.25</v>
      </c>
      <c r="T3" s="85">
        <f aca="true" t="shared" si="4" ref="T3:T11">IF(S3="","",IF(TYPE(R3)=2,S3,S3/(O3)))</f>
        <v>20.32690695725063</v>
      </c>
    </row>
    <row r="4" spans="1:20" s="24" customFormat="1" ht="12.75">
      <c r="A4" s="48">
        <v>9</v>
      </c>
      <c r="B4" s="26">
        <v>2</v>
      </c>
      <c r="C4" s="50" t="s">
        <v>283</v>
      </c>
      <c r="D4" s="50"/>
      <c r="E4" s="51"/>
      <c r="F4" s="53" t="s">
        <v>22</v>
      </c>
      <c r="G4" s="27">
        <v>170</v>
      </c>
      <c r="J4" s="24">
        <f t="shared" si="0"/>
      </c>
      <c r="K4" s="24">
        <f>IF(F4="","",INDEX(SCHRS!$A$1:J$916,MATCH(F4,SCHRS!$B$1:$B$916,0),3))</f>
        <v>160</v>
      </c>
      <c r="L4" s="83">
        <f t="shared" si="1"/>
        <v>106.25</v>
      </c>
      <c r="M4" s="84">
        <f>IF(F4="","",INDEX(SCHRS!$A$1:$J$916,MATCH(F4,SCHRS!$B$1:$B$916,0),$E$1+5))</f>
        <v>1.214</v>
      </c>
      <c r="N4" s="84">
        <f>IF(F4="","",IF(H4="",1,INDEX(Adjustment!$A$1:$H$99,MATCH(H4,Adjustment!$B$1:$B$99,0),$E$1+3))*IF(I4="",1,INDEX(Adjustment!$A$1:$H$99,MATCH(I4,Adjustment!$B$1:$B$99,0),$E$1+3))*IF(J4="",1,INDEX(Adjustment!$A$1:$H$99,MATCH(J4,Adjustment!$B$1:$B$99,0),$E$1+3)))</f>
        <v>1</v>
      </c>
      <c r="O4" s="84">
        <f t="shared" si="2"/>
        <v>1.214</v>
      </c>
      <c r="P4" s="45">
        <v>0</v>
      </c>
      <c r="Q4" s="34">
        <v>28</v>
      </c>
      <c r="R4" s="34">
        <v>43</v>
      </c>
      <c r="S4" s="85">
        <f t="shared" si="3"/>
        <v>28.716666666666665</v>
      </c>
      <c r="T4" s="85">
        <f t="shared" si="4"/>
        <v>23.654585392641405</v>
      </c>
    </row>
    <row r="5" spans="1:20" s="24" customFormat="1" ht="12.75">
      <c r="A5" s="48">
        <v>8</v>
      </c>
      <c r="B5" s="26">
        <v>3</v>
      </c>
      <c r="C5" s="49" t="s">
        <v>282</v>
      </c>
      <c r="D5" s="49"/>
      <c r="E5" s="49"/>
      <c r="F5" s="53" t="s">
        <v>36</v>
      </c>
      <c r="G5" s="24">
        <v>150</v>
      </c>
      <c r="J5" s="24">
        <f t="shared" si="0"/>
      </c>
      <c r="K5" s="24">
        <f>IF(F5="","",INDEX(SCHRS!$A$1:J$916,MATCH(F5,SCHRS!$B$1:$B$916,0),3))</f>
        <v>145</v>
      </c>
      <c r="L5" s="83">
        <f t="shared" si="1"/>
        <v>103.44827586206897</v>
      </c>
      <c r="M5" s="84">
        <f>IF(F5="","",INDEX(SCHRS!$A$1:$J$916,MATCH(F5,SCHRS!$B$1:$B$916,0),$E$1+5))</f>
        <v>1.105</v>
      </c>
      <c r="N5" s="84">
        <f>IF(F5="","",IF(H5="",1,INDEX(Adjustment!$A$1:$H$99,MATCH(H5,Adjustment!$B$1:$B$99,0),$E$1+3))*IF(I5="",1,INDEX(Adjustment!$A$1:$H$99,MATCH(I5,Adjustment!$B$1:$B$99,0),$E$1+3))*IF(J5="",1,INDEX(Adjustment!$A$1:$H$99,MATCH(J5,Adjustment!$B$1:$B$99,0),$E$1+3)))</f>
        <v>1</v>
      </c>
      <c r="O5" s="84">
        <f t="shared" si="2"/>
        <v>1.105</v>
      </c>
      <c r="P5" s="45">
        <v>0</v>
      </c>
      <c r="Q5" s="34">
        <v>31</v>
      </c>
      <c r="R5" s="34">
        <v>7</v>
      </c>
      <c r="S5" s="85">
        <f t="shared" si="3"/>
        <v>31.116666666666667</v>
      </c>
      <c r="T5" s="85">
        <f t="shared" si="4"/>
        <v>28.159879336349924</v>
      </c>
    </row>
    <row r="6" spans="1:20" s="24" customFormat="1" ht="12.75">
      <c r="A6" s="48">
        <v>1</v>
      </c>
      <c r="B6" s="26">
        <v>12</v>
      </c>
      <c r="C6" s="46" t="s">
        <v>274</v>
      </c>
      <c r="D6" s="46"/>
      <c r="E6" s="46"/>
      <c r="F6" s="49" t="s">
        <v>21</v>
      </c>
      <c r="G6" s="24">
        <v>300</v>
      </c>
      <c r="J6" s="24">
        <f t="shared" si="0"/>
      </c>
      <c r="K6" s="24">
        <f>IF(F6="","",INDEX(SCHRS!$A$1:J$916,MATCH(F6,SCHRS!$B$1:$B$916,0),3))</f>
        <v>285</v>
      </c>
      <c r="L6" s="83">
        <f t="shared" si="1"/>
        <v>105.26315789473684</v>
      </c>
      <c r="M6" s="84">
        <f>IF(F6="","",INDEX(SCHRS!$A$1:$J$916,MATCH(F6,SCHRS!$B$1:$B$916,0),$E$1+5))</f>
        <v>1.193</v>
      </c>
      <c r="N6" s="84">
        <f>IF(F6="","",IF(H6="",1,INDEX(Adjustment!$A$1:$H$99,MATCH(H6,Adjustment!$B$1:$B$99,0),$E$1+3))*IF(I6="",1,INDEX(Adjustment!$A$1:$H$99,MATCH(I6,Adjustment!$B$1:$B$99,0),$E$1+3))*IF(J6="",1,INDEX(Adjustment!$A$1:$H$99,MATCH(J6,Adjustment!$B$1:$B$99,0),$E$1+3)))</f>
        <v>1</v>
      </c>
      <c r="O6" s="84">
        <f t="shared" si="2"/>
        <v>1.193</v>
      </c>
      <c r="P6" s="45">
        <v>0</v>
      </c>
      <c r="Q6" s="34"/>
      <c r="R6" s="34" t="s">
        <v>285</v>
      </c>
      <c r="S6" s="85" t="str">
        <f t="shared" si="3"/>
        <v>DNF</v>
      </c>
      <c r="T6" s="85" t="str">
        <f t="shared" si="4"/>
        <v>DNF</v>
      </c>
    </row>
    <row r="7" spans="1:20" s="24" customFormat="1" ht="12.75">
      <c r="A7" s="48">
        <v>4</v>
      </c>
      <c r="B7" s="26">
        <v>12</v>
      </c>
      <c r="C7" s="46" t="s">
        <v>277</v>
      </c>
      <c r="D7" s="46"/>
      <c r="E7" s="49"/>
      <c r="F7" s="49" t="s">
        <v>21</v>
      </c>
      <c r="G7" s="24">
        <v>300</v>
      </c>
      <c r="J7" s="24">
        <f t="shared" si="0"/>
      </c>
      <c r="K7" s="24">
        <f>IF(F7="","",INDEX(SCHRS!$A$1:J$916,MATCH(F7,SCHRS!$B$1:$B$916,0),3))</f>
        <v>285</v>
      </c>
      <c r="L7" s="83">
        <f t="shared" si="1"/>
        <v>105.26315789473684</v>
      </c>
      <c r="M7" s="84">
        <f>IF(F7="","",INDEX(SCHRS!$A$1:$J$916,MATCH(F7,SCHRS!$B$1:$B$916,0),$E$1+5))</f>
        <v>1.193</v>
      </c>
      <c r="N7" s="84">
        <f>IF(F7="","",IF(H7="",1,INDEX(Adjustment!$A$1:$H$99,MATCH(H7,Adjustment!$B$1:$B$99,0),$E$1+3))*IF(I7="",1,INDEX(Adjustment!$A$1:$H$99,MATCH(I7,Adjustment!$B$1:$B$99,0),$E$1+3))*IF(J7="",1,INDEX(Adjustment!$A$1:$H$99,MATCH(J7,Adjustment!$B$1:$B$99,0),$E$1+3)))</f>
        <v>1</v>
      </c>
      <c r="O7" s="84">
        <f t="shared" si="2"/>
        <v>1.193</v>
      </c>
      <c r="P7" s="45">
        <v>0</v>
      </c>
      <c r="Q7" s="34"/>
      <c r="R7" s="34" t="s">
        <v>285</v>
      </c>
      <c r="S7" s="85" t="str">
        <f t="shared" si="3"/>
        <v>DNF</v>
      </c>
      <c r="T7" s="85" t="str">
        <f t="shared" si="4"/>
        <v>DNF</v>
      </c>
    </row>
    <row r="8" spans="1:20" s="24" customFormat="1" ht="12.75">
      <c r="A8" s="48">
        <v>5</v>
      </c>
      <c r="B8" s="26">
        <v>12</v>
      </c>
      <c r="C8" s="49" t="s">
        <v>278</v>
      </c>
      <c r="D8" s="49" t="s">
        <v>279</v>
      </c>
      <c r="E8" s="49"/>
      <c r="F8" s="49" t="s">
        <v>21</v>
      </c>
      <c r="G8" s="24">
        <v>300</v>
      </c>
      <c r="J8" s="24">
        <f t="shared" si="0"/>
      </c>
      <c r="K8" s="24">
        <f>IF(F8="","",INDEX(SCHRS!$A$1:J$916,MATCH(F8,SCHRS!$B$1:$B$916,0),3))</f>
        <v>285</v>
      </c>
      <c r="L8" s="83">
        <f t="shared" si="1"/>
        <v>105.26315789473684</v>
      </c>
      <c r="M8" s="84">
        <f>IF(F8="","",INDEX(SCHRS!$A$1:$J$916,MATCH(F8,SCHRS!$B$1:$B$916,0),$E$1+5))</f>
        <v>1.193</v>
      </c>
      <c r="N8" s="84">
        <f>IF(F8="","",IF(H8="",1,INDEX(Adjustment!$A$1:$H$99,MATCH(H8,Adjustment!$B$1:$B$99,0),$E$1+3))*IF(I8="",1,INDEX(Adjustment!$A$1:$H$99,MATCH(I8,Adjustment!$B$1:$B$99,0),$E$1+3))*IF(J8="",1,INDEX(Adjustment!$A$1:$H$99,MATCH(J8,Adjustment!$B$1:$B$99,0),$E$1+3)))</f>
        <v>1</v>
      </c>
      <c r="O8" s="84">
        <f t="shared" si="2"/>
        <v>1.193</v>
      </c>
      <c r="P8" s="45">
        <v>0</v>
      </c>
      <c r="Q8" s="34"/>
      <c r="R8" s="34" t="s">
        <v>285</v>
      </c>
      <c r="S8" s="85" t="str">
        <f t="shared" si="3"/>
        <v>DNF</v>
      </c>
      <c r="T8" s="85" t="str">
        <f t="shared" si="4"/>
        <v>DNF</v>
      </c>
    </row>
    <row r="9" spans="1:20" s="24" customFormat="1" ht="12.75">
      <c r="A9" s="48">
        <v>6</v>
      </c>
      <c r="B9" s="26">
        <v>12</v>
      </c>
      <c r="C9" s="49" t="s">
        <v>280</v>
      </c>
      <c r="D9" s="49"/>
      <c r="E9" s="49"/>
      <c r="F9" s="49" t="s">
        <v>21</v>
      </c>
      <c r="G9" s="24">
        <v>300</v>
      </c>
      <c r="J9" s="24">
        <f t="shared" si="0"/>
      </c>
      <c r="K9" s="24">
        <f>IF(F9="","",INDEX(SCHRS!$A$1:J$916,MATCH(F9,SCHRS!$B$1:$B$916,0),3))</f>
        <v>285</v>
      </c>
      <c r="L9" s="83">
        <f t="shared" si="1"/>
        <v>105.26315789473684</v>
      </c>
      <c r="M9" s="84">
        <f>IF(F9="","",INDEX(SCHRS!$A$1:$J$916,MATCH(F9,SCHRS!$B$1:$B$916,0),$E$1+5))</f>
        <v>1.193</v>
      </c>
      <c r="N9" s="84">
        <f>IF(F9="","",IF(H9="",1,INDEX(Adjustment!$A$1:$H$99,MATCH(H9,Adjustment!$B$1:$B$99,0),$E$1+3))*IF(I9="",1,INDEX(Adjustment!$A$1:$H$99,MATCH(I9,Adjustment!$B$1:$B$99,0),$E$1+3))*IF(J9="",1,INDEX(Adjustment!$A$1:$H$99,MATCH(J9,Adjustment!$B$1:$B$99,0),$E$1+3)))</f>
        <v>1</v>
      </c>
      <c r="O9" s="84">
        <f t="shared" si="2"/>
        <v>1.193</v>
      </c>
      <c r="P9" s="45">
        <v>0</v>
      </c>
      <c r="Q9" s="34"/>
      <c r="R9" s="34" t="s">
        <v>285</v>
      </c>
      <c r="S9" s="85" t="str">
        <f t="shared" si="3"/>
        <v>DNF</v>
      </c>
      <c r="T9" s="85" t="str">
        <f t="shared" si="4"/>
        <v>DNF</v>
      </c>
    </row>
    <row r="10" spans="1:20" s="24" customFormat="1" ht="12.75">
      <c r="A10" s="48">
        <v>7</v>
      </c>
      <c r="B10" s="26">
        <v>12</v>
      </c>
      <c r="C10" s="46" t="s">
        <v>281</v>
      </c>
      <c r="D10" s="46"/>
      <c r="E10" s="46"/>
      <c r="F10" s="49" t="s">
        <v>21</v>
      </c>
      <c r="G10" s="24">
        <v>300</v>
      </c>
      <c r="J10" s="24">
        <f t="shared" si="0"/>
      </c>
      <c r="K10" s="24">
        <f>IF(F10="","",INDEX(SCHRS!$A$1:J$916,MATCH(F10,SCHRS!$B$1:$B$916,0),3))</f>
        <v>285</v>
      </c>
      <c r="L10" s="83">
        <f t="shared" si="1"/>
        <v>105.26315789473684</v>
      </c>
      <c r="M10" s="84">
        <f>IF(F10="","",INDEX(SCHRS!$A$1:$J$916,MATCH(F10,SCHRS!$B$1:$B$916,0),$E$1+5))</f>
        <v>1.193</v>
      </c>
      <c r="N10" s="84">
        <f>IF(F10="","",IF(H10="",1,INDEX(Adjustment!$A$1:$H$99,MATCH(H10,Adjustment!$B$1:$B$99,0),$E$1+3))*IF(I10="",1,INDEX(Adjustment!$A$1:$H$99,MATCH(I10,Adjustment!$B$1:$B$99,0),$E$1+3))*IF(J10="",1,INDEX(Adjustment!$A$1:$H$99,MATCH(J10,Adjustment!$B$1:$B$99,0),$E$1+3)))</f>
        <v>1</v>
      </c>
      <c r="O10" s="84">
        <f t="shared" si="2"/>
        <v>1.193</v>
      </c>
      <c r="P10" s="45">
        <v>0</v>
      </c>
      <c r="Q10" s="34"/>
      <c r="R10" s="34" t="s">
        <v>285</v>
      </c>
      <c r="S10" s="85" t="str">
        <f t="shared" si="3"/>
        <v>DNF</v>
      </c>
      <c r="T10" s="85" t="str">
        <f t="shared" si="4"/>
        <v>DNF</v>
      </c>
    </row>
    <row r="11" spans="1:20" s="24" customFormat="1" ht="12.75">
      <c r="A11" s="48">
        <v>2</v>
      </c>
      <c r="B11" s="26">
        <v>12</v>
      </c>
      <c r="C11" s="49" t="s">
        <v>275</v>
      </c>
      <c r="D11" s="49"/>
      <c r="E11" s="49"/>
      <c r="F11" s="53" t="s">
        <v>22</v>
      </c>
      <c r="G11" s="24">
        <v>170</v>
      </c>
      <c r="J11" s="24">
        <f t="shared" si="0"/>
      </c>
      <c r="K11" s="24">
        <f>IF(F11="","",INDEX(SCHRS!$A$1:J$916,MATCH(F11,SCHRS!$B$1:$B$916,0),3))</f>
        <v>160</v>
      </c>
      <c r="L11" s="83">
        <f t="shared" si="1"/>
        <v>106.25</v>
      </c>
      <c r="M11" s="84">
        <f>IF(F11="","",INDEX(SCHRS!$A$1:$J$916,MATCH(F11,SCHRS!$B$1:$B$916,0),$E$1+5))</f>
        <v>1.214</v>
      </c>
      <c r="N11" s="84">
        <f>IF(F11="","",IF(H11="",1,INDEX(Adjustment!$A$1:$H$99,MATCH(H11,Adjustment!$B$1:$B$99,0),$E$1+3))*IF(I11="",1,INDEX(Adjustment!$A$1:$H$99,MATCH(I11,Adjustment!$B$1:$B$99,0),$E$1+3))*IF(J11="",1,INDEX(Adjustment!$A$1:$H$99,MATCH(J11,Adjustment!$B$1:$B$99,0),$E$1+3)))</f>
        <v>1</v>
      </c>
      <c r="O11" s="84">
        <f t="shared" si="2"/>
        <v>1.214</v>
      </c>
      <c r="P11" s="45">
        <v>0</v>
      </c>
      <c r="Q11" s="34"/>
      <c r="R11" s="34" t="s">
        <v>284</v>
      </c>
      <c r="S11" s="85" t="str">
        <f t="shared" si="3"/>
        <v>DNS</v>
      </c>
      <c r="T11" s="85" t="str">
        <f t="shared" si="4"/>
        <v>DNS</v>
      </c>
    </row>
  </sheetData>
  <mergeCells count="3">
    <mergeCell ref="H1:J1"/>
    <mergeCell ref="P1:T1"/>
    <mergeCell ref="M1:N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4"/>
  <sheetViews>
    <sheetView workbookViewId="0" topLeftCell="A1">
      <selection activeCell="B2" sqref="B2:M11"/>
    </sheetView>
  </sheetViews>
  <sheetFormatPr defaultColWidth="9.140625" defaultRowHeight="12.75"/>
  <cols>
    <col min="1" max="1" width="7.28125" style="55" bestFit="1" customWidth="1"/>
    <col min="2" max="2" width="5.421875" style="55" bestFit="1" customWidth="1"/>
    <col min="3" max="3" width="18.140625" style="55" bestFit="1" customWidth="1"/>
    <col min="4" max="4" width="12.7109375" style="55" bestFit="1" customWidth="1"/>
    <col min="5" max="5" width="5.7109375" style="55" bestFit="1" customWidth="1"/>
    <col min="6" max="6" width="6.140625" style="55" bestFit="1" customWidth="1"/>
    <col min="7" max="10" width="6.7109375" style="55" bestFit="1" customWidth="1"/>
    <col min="11" max="11" width="6.28125" style="55" bestFit="1" customWidth="1"/>
    <col min="12" max="12" width="5.28125" style="58" bestFit="1" customWidth="1"/>
    <col min="13" max="13" width="4.28125" style="58" bestFit="1" customWidth="1"/>
    <col min="14" max="16384" width="8.7109375" style="55" customWidth="1"/>
  </cols>
  <sheetData>
    <row r="1" spans="1:13" ht="12.75">
      <c r="A1" s="19" t="s">
        <v>207</v>
      </c>
      <c r="B1" s="93" t="s">
        <v>170</v>
      </c>
      <c r="C1" s="93"/>
      <c r="D1" s="93"/>
      <c r="E1" s="93"/>
      <c r="F1" s="93"/>
      <c r="G1" s="93"/>
      <c r="H1" s="93"/>
      <c r="I1" s="93"/>
      <c r="J1" s="93"/>
      <c r="K1" s="93" t="s">
        <v>209</v>
      </c>
      <c r="L1" s="93"/>
      <c r="M1" s="93"/>
    </row>
    <row r="2" spans="1:13" ht="12.75">
      <c r="A2" s="19" t="s">
        <v>91</v>
      </c>
      <c r="B2" s="19" t="s">
        <v>171</v>
      </c>
      <c r="C2" s="19" t="s">
        <v>92</v>
      </c>
      <c r="D2" s="19" t="s">
        <v>93</v>
      </c>
      <c r="E2" s="19" t="s">
        <v>94</v>
      </c>
      <c r="F2" s="22" t="s">
        <v>5</v>
      </c>
      <c r="G2" s="22" t="s">
        <v>172</v>
      </c>
      <c r="H2" s="22" t="s">
        <v>173</v>
      </c>
      <c r="I2" s="22" t="s">
        <v>174</v>
      </c>
      <c r="J2" s="22" t="s">
        <v>175</v>
      </c>
      <c r="K2" s="22" t="s">
        <v>176</v>
      </c>
      <c r="L2" s="36" t="s">
        <v>177</v>
      </c>
      <c r="M2" s="36" t="s">
        <v>178</v>
      </c>
    </row>
    <row r="3" spans="1:13" ht="12.75">
      <c r="A3" s="48">
        <v>3</v>
      </c>
      <c r="B3" s="26">
        <v>1</v>
      </c>
      <c r="C3" s="49" t="s">
        <v>276</v>
      </c>
      <c r="D3" s="49"/>
      <c r="E3" s="49"/>
      <c r="F3" s="49" t="s">
        <v>21</v>
      </c>
      <c r="G3" s="26">
        <v>1</v>
      </c>
      <c r="H3" s="26">
        <v>1</v>
      </c>
      <c r="I3" s="26">
        <v>2</v>
      </c>
      <c r="J3" s="26">
        <v>12</v>
      </c>
      <c r="K3" s="28">
        <f aca="true" t="shared" si="0" ref="K3:K11">MAX(G3:J3)</f>
        <v>12</v>
      </c>
      <c r="L3" s="35">
        <f aca="true" t="shared" si="1" ref="L3:L11">SUM(G3:J3)</f>
        <v>16</v>
      </c>
      <c r="M3" s="35">
        <f aca="true" t="shared" si="2" ref="M3:M11">L3-K3</f>
        <v>4</v>
      </c>
    </row>
    <row r="4" spans="1:13" ht="12.75">
      <c r="A4" s="48">
        <v>8</v>
      </c>
      <c r="B4" s="26">
        <v>2</v>
      </c>
      <c r="C4" s="49" t="s">
        <v>282</v>
      </c>
      <c r="D4" s="49"/>
      <c r="E4" s="49"/>
      <c r="F4" s="53" t="s">
        <v>36</v>
      </c>
      <c r="G4" s="26">
        <v>3</v>
      </c>
      <c r="H4" s="26">
        <v>4</v>
      </c>
      <c r="I4" s="26">
        <v>5</v>
      </c>
      <c r="J4" s="26">
        <v>12</v>
      </c>
      <c r="K4" s="28">
        <f t="shared" si="0"/>
        <v>12</v>
      </c>
      <c r="L4" s="35">
        <f t="shared" si="1"/>
        <v>24</v>
      </c>
      <c r="M4" s="35">
        <f t="shared" si="2"/>
        <v>12</v>
      </c>
    </row>
    <row r="5" spans="1:13" ht="12.75">
      <c r="A5" s="48">
        <v>4</v>
      </c>
      <c r="B5" s="26">
        <v>3</v>
      </c>
      <c r="C5" s="46" t="s">
        <v>277</v>
      </c>
      <c r="D5" s="46"/>
      <c r="E5" s="49"/>
      <c r="F5" s="49" t="s">
        <v>21</v>
      </c>
      <c r="G5" s="26">
        <v>12</v>
      </c>
      <c r="H5" s="26">
        <v>2</v>
      </c>
      <c r="I5" s="26">
        <v>1</v>
      </c>
      <c r="J5" s="26">
        <v>12</v>
      </c>
      <c r="K5" s="28">
        <f>MAX(G5:J5)</f>
        <v>12</v>
      </c>
      <c r="L5" s="35">
        <f>SUM(G5:J5)</f>
        <v>27</v>
      </c>
      <c r="M5" s="35">
        <f>L5-K5</f>
        <v>15</v>
      </c>
    </row>
    <row r="6" spans="1:13" ht="12.75">
      <c r="A6" s="48">
        <v>2</v>
      </c>
      <c r="B6" s="26">
        <v>4</v>
      </c>
      <c r="C6" s="49" t="s">
        <v>275</v>
      </c>
      <c r="D6" s="49"/>
      <c r="E6" s="49"/>
      <c r="F6" s="53" t="s">
        <v>22</v>
      </c>
      <c r="G6" s="26">
        <v>12</v>
      </c>
      <c r="H6" s="26">
        <v>3</v>
      </c>
      <c r="I6" s="26">
        <v>3</v>
      </c>
      <c r="J6" s="26">
        <v>12</v>
      </c>
      <c r="K6" s="28">
        <f t="shared" si="0"/>
        <v>12</v>
      </c>
      <c r="L6" s="35">
        <f t="shared" si="1"/>
        <v>30</v>
      </c>
      <c r="M6" s="35">
        <f t="shared" si="2"/>
        <v>18</v>
      </c>
    </row>
    <row r="7" spans="1:13" ht="12.75">
      <c r="A7" s="48">
        <v>9</v>
      </c>
      <c r="B7" s="26">
        <v>5</v>
      </c>
      <c r="C7" s="50" t="s">
        <v>283</v>
      </c>
      <c r="D7" s="50"/>
      <c r="E7" s="51"/>
      <c r="F7" s="53" t="s">
        <v>22</v>
      </c>
      <c r="G7" s="26">
        <v>2</v>
      </c>
      <c r="H7" s="26">
        <v>12</v>
      </c>
      <c r="I7" s="26">
        <v>4</v>
      </c>
      <c r="J7" s="26">
        <v>12</v>
      </c>
      <c r="K7" s="28">
        <f t="shared" si="0"/>
        <v>12</v>
      </c>
      <c r="L7" s="35">
        <f t="shared" si="1"/>
        <v>30</v>
      </c>
      <c r="M7" s="35">
        <f t="shared" si="2"/>
        <v>18</v>
      </c>
    </row>
    <row r="8" spans="1:13" ht="12.75">
      <c r="A8" s="48">
        <v>1</v>
      </c>
      <c r="B8" s="26">
        <v>12</v>
      </c>
      <c r="C8" s="46" t="s">
        <v>274</v>
      </c>
      <c r="D8" s="46"/>
      <c r="E8" s="46"/>
      <c r="F8" s="49" t="s">
        <v>21</v>
      </c>
      <c r="G8" s="26">
        <v>12</v>
      </c>
      <c r="H8" s="26">
        <v>12</v>
      </c>
      <c r="I8" s="26">
        <v>12</v>
      </c>
      <c r="J8" s="26">
        <v>12</v>
      </c>
      <c r="K8" s="28">
        <f>MAX(G8:J8)</f>
        <v>12</v>
      </c>
      <c r="L8" s="35">
        <f>SUM(G8:J8)</f>
        <v>48</v>
      </c>
      <c r="M8" s="35">
        <f>L8-K8</f>
        <v>36</v>
      </c>
    </row>
    <row r="9" spans="1:13" ht="12.75">
      <c r="A9" s="48">
        <v>5</v>
      </c>
      <c r="B9" s="26">
        <v>12</v>
      </c>
      <c r="C9" s="49" t="s">
        <v>278</v>
      </c>
      <c r="D9" s="49" t="s">
        <v>279</v>
      </c>
      <c r="E9" s="49"/>
      <c r="F9" s="49" t="s">
        <v>21</v>
      </c>
      <c r="G9" s="26">
        <v>12</v>
      </c>
      <c r="H9" s="26">
        <v>12</v>
      </c>
      <c r="I9" s="26">
        <v>12</v>
      </c>
      <c r="J9" s="26">
        <v>12</v>
      </c>
      <c r="K9" s="28">
        <f t="shared" si="0"/>
        <v>12</v>
      </c>
      <c r="L9" s="35">
        <f t="shared" si="1"/>
        <v>48</v>
      </c>
      <c r="M9" s="35">
        <f t="shared" si="2"/>
        <v>36</v>
      </c>
    </row>
    <row r="10" spans="1:13" ht="12.75">
      <c r="A10" s="48">
        <v>6</v>
      </c>
      <c r="B10" s="26">
        <v>12</v>
      </c>
      <c r="C10" s="49" t="s">
        <v>280</v>
      </c>
      <c r="D10" s="49"/>
      <c r="E10" s="49"/>
      <c r="F10" s="49" t="s">
        <v>21</v>
      </c>
      <c r="G10" s="26">
        <v>12</v>
      </c>
      <c r="H10" s="26">
        <v>12</v>
      </c>
      <c r="I10" s="26">
        <v>12</v>
      </c>
      <c r="J10" s="26">
        <v>12</v>
      </c>
      <c r="K10" s="28">
        <f t="shared" si="0"/>
        <v>12</v>
      </c>
      <c r="L10" s="35">
        <f t="shared" si="1"/>
        <v>48</v>
      </c>
      <c r="M10" s="35">
        <f t="shared" si="2"/>
        <v>36</v>
      </c>
    </row>
    <row r="11" spans="1:13" ht="12.75">
      <c r="A11" s="48">
        <v>7</v>
      </c>
      <c r="B11" s="26">
        <v>12</v>
      </c>
      <c r="C11" s="46" t="s">
        <v>281</v>
      </c>
      <c r="D11" s="46"/>
      <c r="E11" s="46"/>
      <c r="F11" s="49" t="s">
        <v>21</v>
      </c>
      <c r="G11" s="26">
        <v>12</v>
      </c>
      <c r="H11" s="26">
        <v>12</v>
      </c>
      <c r="I11" s="26">
        <v>12</v>
      </c>
      <c r="J11" s="26">
        <v>12</v>
      </c>
      <c r="K11" s="28">
        <f t="shared" si="0"/>
        <v>12</v>
      </c>
      <c r="L11" s="35">
        <f t="shared" si="1"/>
        <v>48</v>
      </c>
      <c r="M11" s="35">
        <f t="shared" si="2"/>
        <v>36</v>
      </c>
    </row>
    <row r="12" ht="12.75">
      <c r="A12" s="57"/>
    </row>
    <row r="13" ht="12.75">
      <c r="A13" s="57"/>
    </row>
    <row r="14" ht="12.75">
      <c r="A14" s="57"/>
    </row>
    <row r="15" ht="12.75">
      <c r="A15" s="57"/>
    </row>
    <row r="16" ht="12.75">
      <c r="A16" s="57"/>
    </row>
    <row r="17" ht="12.75">
      <c r="A17" s="57"/>
    </row>
    <row r="18" ht="12.75">
      <c r="A18" s="57"/>
    </row>
    <row r="19" ht="12.75">
      <c r="A19" s="57"/>
    </row>
    <row r="20" ht="12.75">
      <c r="A20" s="57"/>
    </row>
    <row r="21" ht="12.75">
      <c r="A21" s="57"/>
    </row>
    <row r="22" ht="12.75">
      <c r="A22" s="57"/>
    </row>
    <row r="23" ht="12.75">
      <c r="A23" s="57"/>
    </row>
    <row r="24" ht="12.75">
      <c r="A24" s="57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197</v>
      </c>
      <c r="D1" s="18">
        <v>1</v>
      </c>
      <c r="F1">
        <v>1</v>
      </c>
    </row>
    <row r="2" spans="1:6" ht="12.75">
      <c r="A2" t="s">
        <v>162</v>
      </c>
      <c r="D2" s="18">
        <v>2</v>
      </c>
      <c r="F2">
        <f aca="true" t="shared" si="0" ref="F2:F33">F1+1</f>
        <v>2</v>
      </c>
    </row>
    <row r="3" spans="1:6" ht="12.75">
      <c r="A3" t="s">
        <v>163</v>
      </c>
      <c r="D3" s="18">
        <v>3</v>
      </c>
      <c r="F3">
        <f t="shared" si="0"/>
        <v>3</v>
      </c>
    </row>
    <row r="4" spans="1:6" ht="12.75">
      <c r="A4" t="s">
        <v>164</v>
      </c>
      <c r="D4" s="18">
        <v>4</v>
      </c>
      <c r="F4">
        <f t="shared" si="0"/>
        <v>4</v>
      </c>
    </row>
    <row r="5" spans="1:6" ht="12.75">
      <c r="A5" t="s">
        <v>194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196</v>
      </c>
      <c r="D8" s="18">
        <v>8</v>
      </c>
      <c r="F8">
        <f t="shared" si="0"/>
        <v>8</v>
      </c>
    </row>
    <row r="9" spans="1:6" ht="12.75">
      <c r="A9" t="s">
        <v>195</v>
      </c>
      <c r="D9" s="18">
        <v>9</v>
      </c>
      <c r="F9">
        <f t="shared" si="0"/>
        <v>9</v>
      </c>
    </row>
    <row r="10" spans="1:6" ht="12.75">
      <c r="A10" t="s">
        <v>169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165</v>
      </c>
      <c r="D12" s="18">
        <v>12</v>
      </c>
      <c r="F12">
        <f t="shared" si="0"/>
        <v>12</v>
      </c>
    </row>
    <row r="13" spans="1:6" ht="12.75">
      <c r="A13" s="17" t="s">
        <v>166</v>
      </c>
      <c r="D13" s="18">
        <v>13</v>
      </c>
      <c r="F13">
        <f t="shared" si="0"/>
        <v>13</v>
      </c>
    </row>
    <row r="14" spans="1:6" ht="12.75">
      <c r="A14" t="s">
        <v>167</v>
      </c>
      <c r="D14" s="18">
        <v>14</v>
      </c>
      <c r="F14">
        <f t="shared" si="0"/>
        <v>14</v>
      </c>
    </row>
    <row r="15" spans="1:6" ht="12.75">
      <c r="A15" t="s">
        <v>168</v>
      </c>
      <c r="D15" s="18">
        <v>15</v>
      </c>
      <c r="F15">
        <f t="shared" si="0"/>
        <v>15</v>
      </c>
    </row>
    <row r="16" spans="1:6" ht="12.75">
      <c r="A16" t="s">
        <v>198</v>
      </c>
      <c r="D16" s="18">
        <v>16</v>
      </c>
      <c r="F16">
        <f t="shared" si="0"/>
        <v>16</v>
      </c>
    </row>
    <row r="17" spans="1:6" ht="12.75">
      <c r="A17" t="s">
        <v>199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170</v>
      </c>
      <c r="D20" s="18">
        <v>20</v>
      </c>
      <c r="F20">
        <f t="shared" si="0"/>
        <v>20</v>
      </c>
    </row>
    <row r="21" spans="1:6" ht="12.75">
      <c r="A21" t="s">
        <v>200</v>
      </c>
      <c r="D21" s="18">
        <v>21</v>
      </c>
      <c r="F21">
        <f t="shared" si="0"/>
        <v>21</v>
      </c>
    </row>
    <row r="22" spans="1:6" ht="12.75">
      <c r="A22" t="s">
        <v>201</v>
      </c>
      <c r="D22" s="18">
        <v>22</v>
      </c>
      <c r="F22">
        <f t="shared" si="0"/>
        <v>22</v>
      </c>
    </row>
    <row r="23" spans="1:6" ht="12.75">
      <c r="A23" t="s">
        <v>211</v>
      </c>
      <c r="D23" s="18">
        <v>23</v>
      </c>
      <c r="F23">
        <f t="shared" si="0"/>
        <v>23</v>
      </c>
    </row>
    <row r="24" spans="1:6" ht="12.75">
      <c r="A24" t="s">
        <v>212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192</v>
      </c>
      <c r="D26" s="18">
        <v>26</v>
      </c>
      <c r="F26">
        <f t="shared" si="0"/>
        <v>26</v>
      </c>
    </row>
    <row r="27" spans="1:6" ht="12.75">
      <c r="A27" t="s">
        <v>181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182</v>
      </c>
      <c r="D29" s="18">
        <v>29</v>
      </c>
      <c r="F29">
        <f t="shared" si="0"/>
        <v>29</v>
      </c>
    </row>
    <row r="30" spans="1:6" ht="12.75">
      <c r="A30" t="s">
        <v>169</v>
      </c>
      <c r="D30" s="18">
        <v>30</v>
      </c>
      <c r="F30">
        <f t="shared" si="0"/>
        <v>30</v>
      </c>
    </row>
    <row r="31" spans="1:6" ht="12.75">
      <c r="A31" t="s">
        <v>183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184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191</v>
      </c>
      <c r="D36" s="18">
        <v>36</v>
      </c>
      <c r="F36">
        <f t="shared" si="1"/>
        <v>36</v>
      </c>
    </row>
    <row r="37" spans="1:6" ht="12.75">
      <c r="A37" t="s">
        <v>185</v>
      </c>
      <c r="D37" s="18">
        <v>37</v>
      </c>
      <c r="F37">
        <f t="shared" si="1"/>
        <v>37</v>
      </c>
    </row>
    <row r="38" spans="1:6" ht="12.75">
      <c r="A38" t="s">
        <v>186</v>
      </c>
      <c r="D38" s="18">
        <v>38</v>
      </c>
      <c r="F38">
        <f t="shared" si="1"/>
        <v>38</v>
      </c>
    </row>
    <row r="39" spans="1:6" ht="12.75">
      <c r="A39" t="s">
        <v>187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188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189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190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193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202</v>
      </c>
      <c r="D50" s="18">
        <v>50</v>
      </c>
      <c r="F50">
        <f t="shared" si="1"/>
        <v>50</v>
      </c>
    </row>
    <row r="51" ht="12.75">
      <c r="A51" t="s">
        <v>203</v>
      </c>
    </row>
    <row r="52" ht="12.75">
      <c r="A52" t="s">
        <v>204</v>
      </c>
    </row>
    <row r="53" ht="12.75">
      <c r="A53" t="s">
        <v>205</v>
      </c>
    </row>
    <row r="54" ht="12.75">
      <c r="A54" t="s"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109</v>
      </c>
      <c r="B1" s="7" t="s">
        <v>110</v>
      </c>
      <c r="C1" s="7" t="s">
        <v>111</v>
      </c>
      <c r="D1" s="7" t="s">
        <v>112</v>
      </c>
      <c r="E1" s="7" t="s">
        <v>113</v>
      </c>
    </row>
    <row r="2" spans="1:5" ht="12.75">
      <c r="A2" s="8">
        <v>0</v>
      </c>
      <c r="B2" s="8" t="s">
        <v>114</v>
      </c>
      <c r="C2" s="8" t="s">
        <v>115</v>
      </c>
      <c r="D2" s="8" t="s">
        <v>116</v>
      </c>
      <c r="E2" s="9" t="s">
        <v>117</v>
      </c>
    </row>
    <row r="3" spans="1:5" ht="12.75">
      <c r="A3" s="10"/>
      <c r="B3" s="10"/>
      <c r="C3" s="10" t="s">
        <v>118</v>
      </c>
      <c r="D3" s="10"/>
      <c r="E3" s="11"/>
    </row>
    <row r="4" spans="1:5" ht="12.75">
      <c r="A4" s="10"/>
      <c r="B4" s="10"/>
      <c r="C4" s="10" t="s">
        <v>119</v>
      </c>
      <c r="D4" s="10" t="s">
        <v>120</v>
      </c>
      <c r="E4" s="11"/>
    </row>
    <row r="5" spans="1:5" ht="12.75">
      <c r="A5" s="10"/>
      <c r="B5" s="10"/>
      <c r="C5" s="10" t="s">
        <v>121</v>
      </c>
      <c r="D5" s="10"/>
      <c r="E5" s="11"/>
    </row>
    <row r="6" spans="1:5" ht="12.75">
      <c r="A6" s="10">
        <v>1</v>
      </c>
      <c r="B6" s="10" t="s">
        <v>122</v>
      </c>
      <c r="C6" s="10" t="s">
        <v>123</v>
      </c>
      <c r="D6" s="10" t="s">
        <v>124</v>
      </c>
      <c r="E6" s="11" t="s">
        <v>125</v>
      </c>
    </row>
    <row r="7" spans="1:5" ht="12.75">
      <c r="A7" s="10"/>
      <c r="B7" s="10"/>
      <c r="C7" s="10" t="s">
        <v>126</v>
      </c>
      <c r="D7" s="10"/>
      <c r="E7" s="11"/>
    </row>
    <row r="8" spans="1:5" ht="12.75">
      <c r="A8" s="10"/>
      <c r="B8" s="10"/>
      <c r="C8" s="37" t="s">
        <v>127</v>
      </c>
      <c r="D8" s="10" t="s">
        <v>128</v>
      </c>
      <c r="E8" s="11"/>
    </row>
    <row r="9" spans="1:5" ht="13.5" thickBot="1">
      <c r="A9" s="12"/>
      <c r="B9" s="12"/>
      <c r="C9" s="12" t="s">
        <v>129</v>
      </c>
      <c r="D9" s="12"/>
      <c r="E9" s="13"/>
    </row>
    <row r="10" spans="1:5" ht="12.75">
      <c r="A10" s="14">
        <v>2</v>
      </c>
      <c r="B10" s="8" t="s">
        <v>130</v>
      </c>
      <c r="C10" s="8" t="s">
        <v>131</v>
      </c>
      <c r="D10" s="8" t="s">
        <v>132</v>
      </c>
      <c r="E10" s="9" t="s">
        <v>133</v>
      </c>
    </row>
    <row r="11" spans="1:5" ht="12.75">
      <c r="A11" s="15"/>
      <c r="B11" s="10"/>
      <c r="C11" s="10" t="s">
        <v>134</v>
      </c>
      <c r="D11" s="10"/>
      <c r="E11" s="11"/>
    </row>
    <row r="12" spans="1:5" ht="12.75">
      <c r="A12" s="15"/>
      <c r="B12" s="10"/>
      <c r="C12" s="37" t="s">
        <v>135</v>
      </c>
      <c r="D12" s="10" t="s">
        <v>136</v>
      </c>
      <c r="E12" s="11"/>
    </row>
    <row r="13" spans="1:5" ht="12.75">
      <c r="A13" s="15"/>
      <c r="B13" s="10"/>
      <c r="C13" s="10" t="s">
        <v>137</v>
      </c>
      <c r="D13" s="10"/>
      <c r="E13" s="11"/>
    </row>
    <row r="14" spans="1:5" ht="12.75">
      <c r="A14" s="15">
        <v>3</v>
      </c>
      <c r="B14" s="10" t="s">
        <v>138</v>
      </c>
      <c r="C14" s="10" t="s">
        <v>139</v>
      </c>
      <c r="D14" s="10" t="s">
        <v>140</v>
      </c>
      <c r="E14" s="11" t="s">
        <v>141</v>
      </c>
    </row>
    <row r="15" spans="1:5" ht="12.75">
      <c r="A15" s="15"/>
      <c r="B15" s="10"/>
      <c r="C15" s="10" t="s">
        <v>142</v>
      </c>
      <c r="D15" s="10"/>
      <c r="E15" s="11"/>
    </row>
    <row r="16" spans="1:5" ht="12.75">
      <c r="A16" s="15"/>
      <c r="B16" s="10"/>
      <c r="C16" s="37" t="s">
        <v>143</v>
      </c>
      <c r="D16" s="10" t="s">
        <v>144</v>
      </c>
      <c r="E16" s="11"/>
    </row>
    <row r="17" spans="1:5" ht="13.5" thickBot="1">
      <c r="A17" s="16"/>
      <c r="B17" s="12"/>
      <c r="C17" s="12" t="s">
        <v>145</v>
      </c>
      <c r="D17" s="12"/>
      <c r="E17" s="13"/>
    </row>
    <row r="18" spans="1:5" ht="12.75">
      <c r="A18" s="14">
        <v>4</v>
      </c>
      <c r="B18" s="8" t="s">
        <v>146</v>
      </c>
      <c r="C18" s="8" t="s">
        <v>147</v>
      </c>
      <c r="D18" s="8" t="s">
        <v>148</v>
      </c>
      <c r="E18" s="9" t="s">
        <v>149</v>
      </c>
    </row>
    <row r="19" spans="1:5" ht="12.75">
      <c r="A19" s="15"/>
      <c r="B19" s="10"/>
      <c r="C19" s="10" t="s">
        <v>150</v>
      </c>
      <c r="D19" s="10"/>
      <c r="E19" s="11"/>
    </row>
    <row r="20" spans="1:5" ht="12.75">
      <c r="A20" s="15"/>
      <c r="B20" s="10"/>
      <c r="C20" s="37" t="s">
        <v>151</v>
      </c>
      <c r="D20" s="10" t="s">
        <v>152</v>
      </c>
      <c r="E20" s="11"/>
    </row>
    <row r="21" spans="1:5" ht="13.5" thickBot="1">
      <c r="A21" s="16"/>
      <c r="B21" s="12"/>
      <c r="C21" s="12" t="s">
        <v>153</v>
      </c>
      <c r="D21" s="12"/>
      <c r="E21" s="13"/>
    </row>
    <row r="22" spans="1:5" ht="12.75">
      <c r="A22" s="14">
        <v>5</v>
      </c>
      <c r="B22" s="8" t="s">
        <v>154</v>
      </c>
      <c r="C22" s="8" t="s">
        <v>155</v>
      </c>
      <c r="D22" s="8" t="s">
        <v>156</v>
      </c>
      <c r="E22" s="9" t="s">
        <v>157</v>
      </c>
    </row>
    <row r="23" spans="1:5" ht="12.75">
      <c r="A23" s="15"/>
      <c r="B23" s="10"/>
      <c r="C23" s="10" t="s">
        <v>158</v>
      </c>
      <c r="D23" s="10"/>
      <c r="E23" s="11"/>
    </row>
    <row r="24" spans="1:5" ht="12.75">
      <c r="A24" s="15"/>
      <c r="B24" s="10"/>
      <c r="C24" s="37" t="s">
        <v>159</v>
      </c>
      <c r="D24" s="10" t="s">
        <v>160</v>
      </c>
      <c r="E24" s="11"/>
    </row>
    <row r="25" spans="1:5" ht="13.5" thickBot="1">
      <c r="A25" s="16"/>
      <c r="B25" s="12"/>
      <c r="C25" s="12" t="s">
        <v>161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0"/>
  <sheetViews>
    <sheetView workbookViewId="0" topLeftCell="A1">
      <pane ySplit="1" topLeftCell="BM11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34.8515625" style="78" customWidth="1"/>
    <col min="2" max="2" width="12.421875" style="66" bestFit="1" customWidth="1"/>
    <col min="3" max="4" width="7.421875" style="66" customWidth="1"/>
    <col min="5" max="5" width="15.57421875" style="79" bestFit="1" customWidth="1"/>
    <col min="6" max="10" width="8.421875" style="78" bestFit="1" customWidth="1"/>
    <col min="11" max="11" width="20.421875" style="66" bestFit="1" customWidth="1"/>
    <col min="12" max="12" width="17.28125" style="66" bestFit="1" customWidth="1"/>
    <col min="13" max="16384" width="9.140625" style="66" customWidth="1"/>
  </cols>
  <sheetData>
    <row r="1" spans="1:12" ht="15">
      <c r="A1" s="60" t="s">
        <v>243</v>
      </c>
      <c r="B1" s="60" t="s">
        <v>6</v>
      </c>
      <c r="C1" s="61" t="s">
        <v>7</v>
      </c>
      <c r="D1" s="61" t="s">
        <v>8</v>
      </c>
      <c r="E1" s="62" t="s">
        <v>9</v>
      </c>
      <c r="F1" s="63" t="s">
        <v>10</v>
      </c>
      <c r="G1" s="63" t="s">
        <v>11</v>
      </c>
      <c r="H1" s="63" t="s">
        <v>11</v>
      </c>
      <c r="I1" s="63">
        <v>4</v>
      </c>
      <c r="J1" s="63" t="s">
        <v>12</v>
      </c>
      <c r="K1" s="64" t="s">
        <v>241</v>
      </c>
      <c r="L1" s="65" t="s">
        <v>242</v>
      </c>
    </row>
    <row r="2" spans="1:10" ht="15">
      <c r="A2" s="67" t="s">
        <v>180</v>
      </c>
      <c r="B2" s="67" t="s">
        <v>106</v>
      </c>
      <c r="C2" s="67" t="s">
        <v>107</v>
      </c>
      <c r="D2" s="67" t="s">
        <v>108</v>
      </c>
      <c r="E2" s="68" t="s">
        <v>0</v>
      </c>
      <c r="F2" s="69" t="s">
        <v>1</v>
      </c>
      <c r="G2" s="69" t="s">
        <v>2</v>
      </c>
      <c r="H2" s="69" t="s">
        <v>3</v>
      </c>
      <c r="I2" s="69" t="s">
        <v>4</v>
      </c>
      <c r="J2" s="69" t="s">
        <v>179</v>
      </c>
    </row>
    <row r="3" spans="1:10" ht="15.75">
      <c r="A3" s="66" t="s">
        <v>227</v>
      </c>
      <c r="B3" s="70" t="s">
        <v>14</v>
      </c>
      <c r="C3" s="71" t="s">
        <v>13</v>
      </c>
      <c r="D3" s="71" t="s">
        <v>13</v>
      </c>
      <c r="E3" s="72">
        <v>1.002</v>
      </c>
      <c r="F3" s="73">
        <f aca="true" t="shared" si="0" ref="F3:J18">E3</f>
        <v>1.002</v>
      </c>
      <c r="G3" s="73">
        <f t="shared" si="0"/>
        <v>1.002</v>
      </c>
      <c r="H3" s="73">
        <f t="shared" si="0"/>
        <v>1.002</v>
      </c>
      <c r="I3" s="73">
        <f t="shared" si="0"/>
        <v>1.002</v>
      </c>
      <c r="J3" s="73">
        <f t="shared" si="0"/>
        <v>1.002</v>
      </c>
    </row>
    <row r="4" spans="1:10" ht="15.75">
      <c r="A4" s="66" t="s">
        <v>226</v>
      </c>
      <c r="B4" s="70" t="s">
        <v>225</v>
      </c>
      <c r="C4" s="71" t="s">
        <v>13</v>
      </c>
      <c r="D4" s="71" t="s">
        <v>13</v>
      </c>
      <c r="E4" s="72">
        <v>0.981</v>
      </c>
      <c r="F4" s="73">
        <f t="shared" si="0"/>
        <v>0.981</v>
      </c>
      <c r="G4" s="73">
        <f t="shared" si="0"/>
        <v>0.981</v>
      </c>
      <c r="H4" s="73">
        <f t="shared" si="0"/>
        <v>0.981</v>
      </c>
      <c r="I4" s="73">
        <f t="shared" si="0"/>
        <v>0.981</v>
      </c>
      <c r="J4" s="73">
        <f t="shared" si="0"/>
        <v>0.981</v>
      </c>
    </row>
    <row r="5" spans="1:10" ht="15.75">
      <c r="A5" s="66" t="s">
        <v>268</v>
      </c>
      <c r="B5" s="70" t="s">
        <v>269</v>
      </c>
      <c r="C5" s="71"/>
      <c r="D5" s="71"/>
      <c r="E5" s="80">
        <v>1.085</v>
      </c>
      <c r="F5" s="73"/>
      <c r="G5" s="73"/>
      <c r="H5" s="73"/>
      <c r="I5" s="73"/>
      <c r="J5" s="73"/>
    </row>
    <row r="6" spans="1:10" ht="15.75">
      <c r="A6" s="66" t="s">
        <v>265</v>
      </c>
      <c r="B6" s="70" t="s">
        <v>15</v>
      </c>
      <c r="C6" s="71" t="s">
        <v>13</v>
      </c>
      <c r="D6" s="71" t="s">
        <v>13</v>
      </c>
      <c r="E6" s="72">
        <v>1.04</v>
      </c>
      <c r="F6" s="73">
        <f aca="true" t="shared" si="1" ref="F6:J10">E6</f>
        <v>1.04</v>
      </c>
      <c r="G6" s="73">
        <f t="shared" si="1"/>
        <v>1.04</v>
      </c>
      <c r="H6" s="73">
        <f t="shared" si="1"/>
        <v>1.04</v>
      </c>
      <c r="I6" s="73">
        <f t="shared" si="1"/>
        <v>1.04</v>
      </c>
      <c r="J6" s="73">
        <f t="shared" si="1"/>
        <v>1.04</v>
      </c>
    </row>
    <row r="7" spans="1:10" ht="15.75">
      <c r="A7" s="66" t="s">
        <v>266</v>
      </c>
      <c r="B7" s="70" t="s">
        <v>244</v>
      </c>
      <c r="C7" s="71" t="s">
        <v>13</v>
      </c>
      <c r="D7" s="71" t="s">
        <v>13</v>
      </c>
      <c r="E7" s="80">
        <v>1.062</v>
      </c>
      <c r="F7" s="80">
        <v>1.062</v>
      </c>
      <c r="G7" s="80">
        <v>1.062</v>
      </c>
      <c r="H7" s="80">
        <v>1.062</v>
      </c>
      <c r="I7" s="80">
        <v>1.062</v>
      </c>
      <c r="J7" s="80">
        <v>1.062</v>
      </c>
    </row>
    <row r="8" spans="1:10" ht="15.75">
      <c r="A8" s="66" t="s">
        <v>228</v>
      </c>
      <c r="B8" s="70" t="s">
        <v>16</v>
      </c>
      <c r="C8" s="70">
        <v>330</v>
      </c>
      <c r="D8" s="70"/>
      <c r="E8" s="66">
        <v>1</v>
      </c>
      <c r="F8" s="73">
        <f t="shared" si="1"/>
        <v>1</v>
      </c>
      <c r="G8" s="73">
        <f t="shared" si="1"/>
        <v>1</v>
      </c>
      <c r="H8" s="73">
        <f t="shared" si="1"/>
        <v>1</v>
      </c>
      <c r="I8" s="73">
        <f t="shared" si="1"/>
        <v>1</v>
      </c>
      <c r="J8" s="73">
        <f t="shared" si="1"/>
        <v>1</v>
      </c>
    </row>
    <row r="9" spans="1:12" ht="15.75">
      <c r="A9" s="70" t="s">
        <v>223</v>
      </c>
      <c r="B9" s="70" t="s">
        <v>17</v>
      </c>
      <c r="C9" s="71" t="s">
        <v>13</v>
      </c>
      <c r="D9" s="71" t="s">
        <v>13</v>
      </c>
      <c r="E9" s="66">
        <f>K9/L9</f>
        <v>1.1298076923076923</v>
      </c>
      <c r="F9" s="73">
        <f>E9</f>
        <v>1.1298076923076923</v>
      </c>
      <c r="G9" s="73">
        <f>F9</f>
        <v>1.1298076923076923</v>
      </c>
      <c r="H9" s="73">
        <f>G9</f>
        <v>1.1298076923076923</v>
      </c>
      <c r="I9" s="73">
        <f>H9</f>
        <v>1.1298076923076923</v>
      </c>
      <c r="J9" s="73">
        <f>I9</f>
        <v>1.1298076923076923</v>
      </c>
      <c r="K9" s="74">
        <v>70.5</v>
      </c>
      <c r="L9" s="70">
        <v>62.4</v>
      </c>
    </row>
    <row r="10" spans="1:10" ht="15.75">
      <c r="A10" s="66" t="s">
        <v>246</v>
      </c>
      <c r="B10" s="70" t="s">
        <v>248</v>
      </c>
      <c r="C10" s="71" t="s">
        <v>13</v>
      </c>
      <c r="D10" s="71" t="s">
        <v>13</v>
      </c>
      <c r="E10" s="72">
        <v>1.032</v>
      </c>
      <c r="F10" s="73">
        <f t="shared" si="1"/>
        <v>1.032</v>
      </c>
      <c r="G10" s="73">
        <f t="shared" si="1"/>
        <v>1.032</v>
      </c>
      <c r="H10" s="73">
        <f t="shared" si="1"/>
        <v>1.032</v>
      </c>
      <c r="I10" s="73">
        <f t="shared" si="1"/>
        <v>1.032</v>
      </c>
      <c r="J10" s="73">
        <f t="shared" si="1"/>
        <v>1.032</v>
      </c>
    </row>
    <row r="11" spans="1:10" ht="15.75">
      <c r="A11" s="66" t="s">
        <v>247</v>
      </c>
      <c r="B11" s="70" t="s">
        <v>249</v>
      </c>
      <c r="C11" s="71" t="s">
        <v>13</v>
      </c>
      <c r="D11" s="71" t="s">
        <v>13</v>
      </c>
      <c r="E11" s="72">
        <v>1.051</v>
      </c>
      <c r="F11" s="73">
        <f>E11</f>
        <v>1.051</v>
      </c>
      <c r="G11" s="73">
        <f>F11</f>
        <v>1.051</v>
      </c>
      <c r="H11" s="73">
        <f>G11</f>
        <v>1.051</v>
      </c>
      <c r="I11" s="73">
        <f>H11</f>
        <v>1.051</v>
      </c>
      <c r="J11" s="73">
        <f>I11</f>
        <v>1.051</v>
      </c>
    </row>
    <row r="12" spans="1:10" ht="15.75">
      <c r="A12" s="66" t="s">
        <v>18</v>
      </c>
      <c r="B12" s="70" t="s">
        <v>19</v>
      </c>
      <c r="C12" s="71" t="s">
        <v>13</v>
      </c>
      <c r="D12" s="71" t="s">
        <v>13</v>
      </c>
      <c r="E12" s="72">
        <v>1.39</v>
      </c>
      <c r="F12" s="73">
        <f t="shared" si="0"/>
        <v>1.39</v>
      </c>
      <c r="G12" s="73">
        <f t="shared" si="0"/>
        <v>1.39</v>
      </c>
      <c r="H12" s="73">
        <f t="shared" si="0"/>
        <v>1.39</v>
      </c>
      <c r="I12" s="73">
        <f t="shared" si="0"/>
        <v>1.39</v>
      </c>
      <c r="J12" s="73">
        <f t="shared" si="0"/>
        <v>1.39</v>
      </c>
    </row>
    <row r="13" spans="1:10" ht="15.75">
      <c r="A13" s="66" t="s">
        <v>20</v>
      </c>
      <c r="B13" s="70" t="s">
        <v>21</v>
      </c>
      <c r="C13" s="71">
        <v>285</v>
      </c>
      <c r="D13" s="71" t="s">
        <v>13</v>
      </c>
      <c r="E13" s="72">
        <v>1.193</v>
      </c>
      <c r="F13" s="73">
        <f t="shared" si="0"/>
        <v>1.193</v>
      </c>
      <c r="G13" s="73">
        <f t="shared" si="0"/>
        <v>1.193</v>
      </c>
      <c r="H13" s="73">
        <f t="shared" si="0"/>
        <v>1.193</v>
      </c>
      <c r="I13" s="73">
        <f t="shared" si="0"/>
        <v>1.193</v>
      </c>
      <c r="J13" s="73">
        <f t="shared" si="0"/>
        <v>1.193</v>
      </c>
    </row>
    <row r="14" spans="1:10" ht="15.75">
      <c r="A14" s="66" t="s">
        <v>251</v>
      </c>
      <c r="B14" s="70" t="s">
        <v>245</v>
      </c>
      <c r="C14" s="71">
        <v>285</v>
      </c>
      <c r="D14" s="71" t="s">
        <v>13</v>
      </c>
      <c r="E14" s="66">
        <v>1.117</v>
      </c>
      <c r="F14" s="73">
        <f t="shared" si="0"/>
        <v>1.117</v>
      </c>
      <c r="G14" s="73">
        <f t="shared" si="0"/>
        <v>1.117</v>
      </c>
      <c r="H14" s="73">
        <f t="shared" si="0"/>
        <v>1.117</v>
      </c>
      <c r="I14" s="73">
        <f t="shared" si="0"/>
        <v>1.117</v>
      </c>
      <c r="J14" s="73">
        <f t="shared" si="0"/>
        <v>1.117</v>
      </c>
    </row>
    <row r="15" spans="1:10" ht="15.75">
      <c r="A15" t="s">
        <v>267</v>
      </c>
      <c r="B15" s="70" t="s">
        <v>22</v>
      </c>
      <c r="C15" s="71">
        <v>160</v>
      </c>
      <c r="D15" s="71" t="s">
        <v>13</v>
      </c>
      <c r="E15" s="59">
        <v>1.214</v>
      </c>
      <c r="F15" s="73">
        <f t="shared" si="0"/>
        <v>1.214</v>
      </c>
      <c r="G15" s="73">
        <f t="shared" si="0"/>
        <v>1.214</v>
      </c>
      <c r="H15" s="73">
        <f t="shared" si="0"/>
        <v>1.214</v>
      </c>
      <c r="I15" s="73">
        <f t="shared" si="0"/>
        <v>1.214</v>
      </c>
      <c r="J15" s="73">
        <f t="shared" si="0"/>
        <v>1.214</v>
      </c>
    </row>
    <row r="16" spans="1:10" ht="15.75">
      <c r="A16" s="66" t="s">
        <v>252</v>
      </c>
      <c r="B16" s="75" t="s">
        <v>23</v>
      </c>
      <c r="C16" s="71">
        <v>295</v>
      </c>
      <c r="D16" s="71" t="s">
        <v>13</v>
      </c>
      <c r="E16" s="59">
        <v>1.091</v>
      </c>
      <c r="F16" s="76">
        <f t="shared" si="0"/>
        <v>1.091</v>
      </c>
      <c r="G16" s="76">
        <f t="shared" si="0"/>
        <v>1.091</v>
      </c>
      <c r="H16" s="76">
        <f t="shared" si="0"/>
        <v>1.091</v>
      </c>
      <c r="I16" s="76">
        <f t="shared" si="0"/>
        <v>1.091</v>
      </c>
      <c r="J16" s="76">
        <f t="shared" si="0"/>
        <v>1.091</v>
      </c>
    </row>
    <row r="17" spans="1:10" ht="15.75">
      <c r="A17" s="66" t="s">
        <v>229</v>
      </c>
      <c r="B17" s="75" t="s">
        <v>255</v>
      </c>
      <c r="C17" s="71">
        <v>295</v>
      </c>
      <c r="D17" s="71" t="s">
        <v>13</v>
      </c>
      <c r="E17" s="59">
        <v>1.093</v>
      </c>
      <c r="F17" s="73">
        <f t="shared" si="0"/>
        <v>1.093</v>
      </c>
      <c r="G17" s="73">
        <f t="shared" si="0"/>
        <v>1.093</v>
      </c>
      <c r="H17" s="73">
        <f t="shared" si="0"/>
        <v>1.093</v>
      </c>
      <c r="I17" s="73">
        <f t="shared" si="0"/>
        <v>1.093</v>
      </c>
      <c r="J17" s="73">
        <f t="shared" si="0"/>
        <v>1.093</v>
      </c>
    </row>
    <row r="18" spans="1:10" ht="15.75">
      <c r="A18" s="66" t="s">
        <v>230</v>
      </c>
      <c r="B18" s="70" t="s">
        <v>28</v>
      </c>
      <c r="C18" s="71">
        <v>310</v>
      </c>
      <c r="D18" s="71" t="s">
        <v>13</v>
      </c>
      <c r="E18" s="59">
        <v>1.11</v>
      </c>
      <c r="F18" s="73">
        <f t="shared" si="0"/>
        <v>1.11</v>
      </c>
      <c r="G18" s="73">
        <f t="shared" si="0"/>
        <v>1.11</v>
      </c>
      <c r="H18" s="73">
        <f t="shared" si="0"/>
        <v>1.11</v>
      </c>
      <c r="I18" s="73">
        <f t="shared" si="0"/>
        <v>1.11</v>
      </c>
      <c r="J18" s="73">
        <f t="shared" si="0"/>
        <v>1.11</v>
      </c>
    </row>
    <row r="19" spans="1:10" ht="15.75">
      <c r="A19" s="66" t="s">
        <v>231</v>
      </c>
      <c r="B19" s="70" t="s">
        <v>24</v>
      </c>
      <c r="C19" s="71">
        <v>295</v>
      </c>
      <c r="D19" s="71" t="s">
        <v>13</v>
      </c>
      <c r="E19" s="59">
        <v>1.019</v>
      </c>
      <c r="F19" s="73">
        <f aca="true" t="shared" si="2" ref="F19:J30">E19</f>
        <v>1.019</v>
      </c>
      <c r="G19" s="73">
        <f t="shared" si="2"/>
        <v>1.019</v>
      </c>
      <c r="H19" s="73">
        <f t="shared" si="2"/>
        <v>1.019</v>
      </c>
      <c r="I19" s="73">
        <f t="shared" si="2"/>
        <v>1.019</v>
      </c>
      <c r="J19" s="73">
        <f t="shared" si="2"/>
        <v>1.019</v>
      </c>
    </row>
    <row r="20" spans="1:10" ht="15.75">
      <c r="A20" s="66" t="s">
        <v>232</v>
      </c>
      <c r="B20" s="70" t="s">
        <v>25</v>
      </c>
      <c r="C20" s="71">
        <v>330</v>
      </c>
      <c r="D20" s="71" t="s">
        <v>13</v>
      </c>
      <c r="E20" s="59">
        <v>0.947</v>
      </c>
      <c r="F20" s="73">
        <f t="shared" si="2"/>
        <v>0.947</v>
      </c>
      <c r="G20" s="73">
        <f t="shared" si="2"/>
        <v>0.947</v>
      </c>
      <c r="H20" s="73">
        <f t="shared" si="2"/>
        <v>0.947</v>
      </c>
      <c r="I20" s="73">
        <f t="shared" si="2"/>
        <v>0.947</v>
      </c>
      <c r="J20" s="73">
        <f t="shared" si="2"/>
        <v>0.947</v>
      </c>
    </row>
    <row r="21" spans="1:10" ht="15.75">
      <c r="A21" s="66" t="s">
        <v>253</v>
      </c>
      <c r="B21" s="75" t="s">
        <v>254</v>
      </c>
      <c r="C21" s="71" t="s">
        <v>13</v>
      </c>
      <c r="D21" s="71" t="s">
        <v>13</v>
      </c>
      <c r="E21" s="66">
        <v>1.133</v>
      </c>
      <c r="F21" s="76">
        <f t="shared" si="2"/>
        <v>1.133</v>
      </c>
      <c r="G21" s="76">
        <f t="shared" si="2"/>
        <v>1.133</v>
      </c>
      <c r="H21" s="76">
        <f t="shared" si="2"/>
        <v>1.133</v>
      </c>
      <c r="I21" s="76">
        <f t="shared" si="2"/>
        <v>1.133</v>
      </c>
      <c r="J21" s="76">
        <f t="shared" si="2"/>
        <v>1.133</v>
      </c>
    </row>
    <row r="22" spans="1:10" ht="15.75">
      <c r="A22" s="66" t="s">
        <v>233</v>
      </c>
      <c r="B22" s="70" t="s">
        <v>224</v>
      </c>
      <c r="C22" s="71" t="s">
        <v>13</v>
      </c>
      <c r="D22" s="71" t="s">
        <v>13</v>
      </c>
      <c r="E22" s="59">
        <v>1.085</v>
      </c>
      <c r="F22" s="73">
        <f t="shared" si="2"/>
        <v>1.085</v>
      </c>
      <c r="G22" s="73">
        <f t="shared" si="2"/>
        <v>1.085</v>
      </c>
      <c r="H22" s="73">
        <f t="shared" si="2"/>
        <v>1.085</v>
      </c>
      <c r="I22" s="73">
        <f t="shared" si="2"/>
        <v>1.085</v>
      </c>
      <c r="J22" s="73">
        <f t="shared" si="2"/>
        <v>1.085</v>
      </c>
    </row>
    <row r="23" spans="1:10" ht="15.75">
      <c r="A23" s="66" t="s">
        <v>26</v>
      </c>
      <c r="B23" s="70" t="s">
        <v>27</v>
      </c>
      <c r="C23" s="71" t="s">
        <v>13</v>
      </c>
      <c r="D23" s="71" t="s">
        <v>13</v>
      </c>
      <c r="E23" s="59">
        <v>1.242</v>
      </c>
      <c r="F23" s="73">
        <f t="shared" si="2"/>
        <v>1.242</v>
      </c>
      <c r="G23" s="73">
        <f t="shared" si="2"/>
        <v>1.242</v>
      </c>
      <c r="H23" s="73">
        <f t="shared" si="2"/>
        <v>1.242</v>
      </c>
      <c r="I23" s="73">
        <f t="shared" si="2"/>
        <v>1.242</v>
      </c>
      <c r="J23" s="73">
        <f t="shared" si="2"/>
        <v>1.242</v>
      </c>
    </row>
    <row r="24" spans="1:10" ht="15.75">
      <c r="A24" s="66" t="s">
        <v>234</v>
      </c>
      <c r="B24" s="70" t="s">
        <v>29</v>
      </c>
      <c r="C24" s="71">
        <v>308</v>
      </c>
      <c r="D24" s="71" t="s">
        <v>13</v>
      </c>
      <c r="E24" s="66">
        <v>1</v>
      </c>
      <c r="F24" s="73">
        <f t="shared" si="2"/>
        <v>1</v>
      </c>
      <c r="G24" s="73">
        <f t="shared" si="2"/>
        <v>1</v>
      </c>
      <c r="H24" s="73">
        <f t="shared" si="2"/>
        <v>1</v>
      </c>
      <c r="I24" s="73">
        <f t="shared" si="2"/>
        <v>1</v>
      </c>
      <c r="J24" s="73">
        <f t="shared" si="2"/>
        <v>1</v>
      </c>
    </row>
    <row r="25" spans="1:10" ht="15.75">
      <c r="A25" s="66" t="s">
        <v>30</v>
      </c>
      <c r="B25" s="70" t="s">
        <v>31</v>
      </c>
      <c r="C25" s="71" t="s">
        <v>13</v>
      </c>
      <c r="D25" s="71" t="s">
        <v>13</v>
      </c>
      <c r="E25" s="59">
        <v>1.492</v>
      </c>
      <c r="F25" s="73">
        <f t="shared" si="2"/>
        <v>1.492</v>
      </c>
      <c r="G25" s="73">
        <f t="shared" si="2"/>
        <v>1.492</v>
      </c>
      <c r="H25" s="73">
        <f t="shared" si="2"/>
        <v>1.492</v>
      </c>
      <c r="I25" s="73">
        <f t="shared" si="2"/>
        <v>1.492</v>
      </c>
      <c r="J25" s="73">
        <f t="shared" si="2"/>
        <v>1.492</v>
      </c>
    </row>
    <row r="26" spans="1:10" ht="15.75">
      <c r="A26" s="66" t="s">
        <v>239</v>
      </c>
      <c r="B26" s="70" t="s">
        <v>36</v>
      </c>
      <c r="C26" s="71">
        <v>145</v>
      </c>
      <c r="D26" s="71">
        <v>1</v>
      </c>
      <c r="E26" s="59">
        <v>1.105</v>
      </c>
      <c r="F26" s="73">
        <f t="shared" si="2"/>
        <v>1.105</v>
      </c>
      <c r="G26" s="73">
        <f t="shared" si="2"/>
        <v>1.105</v>
      </c>
      <c r="H26" s="73">
        <f t="shared" si="2"/>
        <v>1.105</v>
      </c>
      <c r="I26" s="73">
        <f t="shared" si="2"/>
        <v>1.105</v>
      </c>
      <c r="J26" s="73">
        <f t="shared" si="2"/>
        <v>1.105</v>
      </c>
    </row>
    <row r="27" spans="1:10" ht="15.75">
      <c r="A27" s="66" t="s">
        <v>240</v>
      </c>
      <c r="B27" s="70" t="s">
        <v>37</v>
      </c>
      <c r="C27" s="71">
        <v>325</v>
      </c>
      <c r="D27" s="71">
        <v>2</v>
      </c>
      <c r="E27" s="59">
        <v>0.97</v>
      </c>
      <c r="F27" s="73">
        <f t="shared" si="2"/>
        <v>0.97</v>
      </c>
      <c r="G27" s="73">
        <f t="shared" si="2"/>
        <v>0.97</v>
      </c>
      <c r="H27" s="73">
        <f t="shared" si="2"/>
        <v>0.97</v>
      </c>
      <c r="I27" s="73">
        <f t="shared" si="2"/>
        <v>0.97</v>
      </c>
      <c r="J27" s="73">
        <f t="shared" si="2"/>
        <v>0.97</v>
      </c>
    </row>
    <row r="28" spans="1:10" ht="15.75">
      <c r="A28" s="66" t="s">
        <v>258</v>
      </c>
      <c r="B28" s="82" t="s">
        <v>259</v>
      </c>
      <c r="C28" s="71" t="s">
        <v>13</v>
      </c>
      <c r="D28" s="71">
        <v>2</v>
      </c>
      <c r="E28" s="59">
        <v>0.961</v>
      </c>
      <c r="F28" s="76">
        <f t="shared" si="2"/>
        <v>0.961</v>
      </c>
      <c r="G28" s="76">
        <f t="shared" si="2"/>
        <v>0.961</v>
      </c>
      <c r="H28" s="76">
        <f t="shared" si="2"/>
        <v>0.961</v>
      </c>
      <c r="I28" s="76">
        <f t="shared" si="2"/>
        <v>0.961</v>
      </c>
      <c r="J28" s="76">
        <f t="shared" si="2"/>
        <v>0.961</v>
      </c>
    </row>
    <row r="29" spans="1:10" ht="15.75">
      <c r="A29" s="66" t="s">
        <v>250</v>
      </c>
      <c r="B29" s="81" t="s">
        <v>260</v>
      </c>
      <c r="C29" s="71">
        <v>325</v>
      </c>
      <c r="D29" s="71">
        <v>2</v>
      </c>
      <c r="E29" s="59">
        <v>0.879</v>
      </c>
      <c r="F29" s="73">
        <f t="shared" si="2"/>
        <v>0.879</v>
      </c>
      <c r="G29" s="73">
        <f t="shared" si="2"/>
        <v>0.879</v>
      </c>
      <c r="H29" s="73">
        <f t="shared" si="2"/>
        <v>0.879</v>
      </c>
      <c r="I29" s="73">
        <f t="shared" si="2"/>
        <v>0.879</v>
      </c>
      <c r="J29" s="73">
        <f t="shared" si="2"/>
        <v>0.879</v>
      </c>
    </row>
    <row r="30" spans="1:10" ht="15.75">
      <c r="A30" s="66" t="s">
        <v>261</v>
      </c>
      <c r="B30" s="81" t="s">
        <v>262</v>
      </c>
      <c r="C30" s="71" t="s">
        <v>13</v>
      </c>
      <c r="D30" s="71">
        <v>2</v>
      </c>
      <c r="E30" s="66">
        <v>0.856</v>
      </c>
      <c r="F30" s="76">
        <f t="shared" si="2"/>
        <v>0.856</v>
      </c>
      <c r="G30" s="76">
        <f t="shared" si="2"/>
        <v>0.856</v>
      </c>
      <c r="H30" s="76">
        <f t="shared" si="2"/>
        <v>0.856</v>
      </c>
      <c r="I30" s="76">
        <f t="shared" si="2"/>
        <v>0.856</v>
      </c>
      <c r="J30" s="76">
        <f t="shared" si="2"/>
        <v>0.856</v>
      </c>
    </row>
    <row r="31" spans="1:10" ht="15.75">
      <c r="A31" s="66" t="s">
        <v>236</v>
      </c>
      <c r="B31" s="77" t="s">
        <v>32</v>
      </c>
      <c r="C31" s="71">
        <v>145</v>
      </c>
      <c r="D31" s="71">
        <v>1</v>
      </c>
      <c r="E31" s="59">
        <v>1.256</v>
      </c>
      <c r="F31" s="73">
        <f aca="true" t="shared" si="3" ref="F31:J32">E31</f>
        <v>1.256</v>
      </c>
      <c r="G31" s="73">
        <f t="shared" si="3"/>
        <v>1.256</v>
      </c>
      <c r="H31" s="73">
        <f t="shared" si="3"/>
        <v>1.256</v>
      </c>
      <c r="I31" s="73">
        <f t="shared" si="3"/>
        <v>1.256</v>
      </c>
      <c r="J31" s="73">
        <f t="shared" si="3"/>
        <v>1.256</v>
      </c>
    </row>
    <row r="32" spans="1:10" ht="15.75">
      <c r="A32" s="66" t="s">
        <v>237</v>
      </c>
      <c r="B32" s="66" t="s">
        <v>33</v>
      </c>
      <c r="C32" s="71">
        <v>145</v>
      </c>
      <c r="D32" s="71">
        <v>1</v>
      </c>
      <c r="E32" s="59">
        <v>1.121</v>
      </c>
      <c r="F32" s="73">
        <f t="shared" si="3"/>
        <v>1.121</v>
      </c>
      <c r="G32" s="73">
        <f t="shared" si="3"/>
        <v>1.121</v>
      </c>
      <c r="H32" s="73">
        <f t="shared" si="3"/>
        <v>1.121</v>
      </c>
      <c r="I32" s="73">
        <f t="shared" si="3"/>
        <v>1.121</v>
      </c>
      <c r="J32" s="73">
        <f t="shared" si="3"/>
        <v>1.121</v>
      </c>
    </row>
    <row r="33" spans="1:10" ht="15.75">
      <c r="A33" s="66" t="s">
        <v>256</v>
      </c>
      <c r="B33" s="66" t="s">
        <v>257</v>
      </c>
      <c r="C33" s="71">
        <v>290</v>
      </c>
      <c r="D33" s="71">
        <v>2</v>
      </c>
      <c r="E33" s="59">
        <v>1.015</v>
      </c>
      <c r="F33" s="76">
        <f aca="true" t="shared" si="4" ref="F33:J34">E33</f>
        <v>1.015</v>
      </c>
      <c r="G33" s="76">
        <f t="shared" si="4"/>
        <v>1.015</v>
      </c>
      <c r="H33" s="76">
        <f t="shared" si="4"/>
        <v>1.015</v>
      </c>
      <c r="I33" s="76">
        <f t="shared" si="4"/>
        <v>1.015</v>
      </c>
      <c r="J33" s="76">
        <f t="shared" si="4"/>
        <v>1.015</v>
      </c>
    </row>
    <row r="34" spans="1:10" ht="15.75">
      <c r="A34" s="66" t="s">
        <v>238</v>
      </c>
      <c r="B34" s="66" t="s">
        <v>34</v>
      </c>
      <c r="C34" s="71">
        <v>145</v>
      </c>
      <c r="D34" s="71">
        <v>2</v>
      </c>
      <c r="E34" s="59">
        <v>1.003</v>
      </c>
      <c r="F34" s="73">
        <f t="shared" si="4"/>
        <v>1.003</v>
      </c>
      <c r="G34" s="73">
        <f t="shared" si="4"/>
        <v>1.003</v>
      </c>
      <c r="H34" s="73">
        <f t="shared" si="4"/>
        <v>1.003</v>
      </c>
      <c r="I34" s="73">
        <f t="shared" si="4"/>
        <v>1.003</v>
      </c>
      <c r="J34" s="73">
        <f t="shared" si="4"/>
        <v>1.003</v>
      </c>
    </row>
    <row r="35" spans="1:10" ht="15.75">
      <c r="A35" s="66" t="s">
        <v>271</v>
      </c>
      <c r="B35" s="70" t="s">
        <v>272</v>
      </c>
      <c r="C35" s="71"/>
      <c r="D35" s="71"/>
      <c r="E35" s="80">
        <v>1.062</v>
      </c>
      <c r="F35" s="80">
        <v>1.062</v>
      </c>
      <c r="G35" s="80">
        <v>1.062</v>
      </c>
      <c r="H35" s="80">
        <v>1.062</v>
      </c>
      <c r="I35" s="80">
        <v>1.062</v>
      </c>
      <c r="J35" s="80">
        <v>1.062</v>
      </c>
    </row>
    <row r="36" spans="1:10" ht="15.75">
      <c r="A36" s="66" t="s">
        <v>270</v>
      </c>
      <c r="B36" s="70" t="s">
        <v>273</v>
      </c>
      <c r="C36" s="71"/>
      <c r="D36" s="71"/>
      <c r="E36" s="80">
        <v>1.038</v>
      </c>
      <c r="F36" s="73"/>
      <c r="G36" s="73"/>
      <c r="H36" s="73"/>
      <c r="I36" s="73"/>
      <c r="J36" s="73"/>
    </row>
    <row r="37" spans="1:10" ht="15.75">
      <c r="A37" s="66" t="s">
        <v>235</v>
      </c>
      <c r="B37" s="70" t="s">
        <v>35</v>
      </c>
      <c r="C37" s="71">
        <v>175</v>
      </c>
      <c r="D37" s="71">
        <v>1</v>
      </c>
      <c r="E37" s="59">
        <v>0.994</v>
      </c>
      <c r="F37" s="73">
        <f aca="true" t="shared" si="5" ref="F37:J40">E37</f>
        <v>0.994</v>
      </c>
      <c r="G37" s="73">
        <f t="shared" si="5"/>
        <v>0.994</v>
      </c>
      <c r="H37" s="73">
        <f t="shared" si="5"/>
        <v>0.994</v>
      </c>
      <c r="I37" s="73">
        <f t="shared" si="5"/>
        <v>0.994</v>
      </c>
      <c r="J37" s="73">
        <f t="shared" si="5"/>
        <v>0.994</v>
      </c>
    </row>
    <row r="38" spans="1:10" ht="15.75">
      <c r="A38" s="66" t="s">
        <v>38</v>
      </c>
      <c r="B38" s="70" t="s">
        <v>39</v>
      </c>
      <c r="C38" s="71">
        <v>300</v>
      </c>
      <c r="D38" s="71">
        <v>2</v>
      </c>
      <c r="E38" s="59">
        <v>1.14</v>
      </c>
      <c r="F38" s="73">
        <f t="shared" si="5"/>
        <v>1.14</v>
      </c>
      <c r="G38" s="73">
        <f t="shared" si="5"/>
        <v>1.14</v>
      </c>
      <c r="H38" s="73">
        <f t="shared" si="5"/>
        <v>1.14</v>
      </c>
      <c r="I38" s="73">
        <f t="shared" si="5"/>
        <v>1.14</v>
      </c>
      <c r="J38" s="73">
        <f t="shared" si="5"/>
        <v>1.14</v>
      </c>
    </row>
    <row r="39" spans="1:10" ht="15.75">
      <c r="A39" s="66" t="s">
        <v>263</v>
      </c>
      <c r="B39" s="75" t="s">
        <v>264</v>
      </c>
      <c r="C39" s="71">
        <v>295</v>
      </c>
      <c r="D39" s="71">
        <v>2</v>
      </c>
      <c r="E39" s="59">
        <v>1.064</v>
      </c>
      <c r="F39" s="76">
        <f t="shared" si="5"/>
        <v>1.064</v>
      </c>
      <c r="G39" s="76">
        <f t="shared" si="5"/>
        <v>1.064</v>
      </c>
      <c r="H39" s="76">
        <f t="shared" si="5"/>
        <v>1.064</v>
      </c>
      <c r="I39" s="76">
        <f t="shared" si="5"/>
        <v>1.064</v>
      </c>
      <c r="J39" s="76">
        <f t="shared" si="5"/>
        <v>1.064</v>
      </c>
    </row>
    <row r="40" spans="1:12" ht="15.75">
      <c r="A40" s="70" t="s">
        <v>40</v>
      </c>
      <c r="B40" s="70" t="s">
        <v>41</v>
      </c>
      <c r="C40" s="71" t="s">
        <v>13</v>
      </c>
      <c r="D40" s="71" t="s">
        <v>13</v>
      </c>
      <c r="E40" s="66">
        <f>K40/L40</f>
        <v>1.169871794871795</v>
      </c>
      <c r="F40" s="73">
        <f t="shared" si="5"/>
        <v>1.169871794871795</v>
      </c>
      <c r="G40" s="73">
        <f t="shared" si="5"/>
        <v>1.169871794871795</v>
      </c>
      <c r="H40" s="73">
        <f t="shared" si="5"/>
        <v>1.169871794871795</v>
      </c>
      <c r="I40" s="73">
        <f t="shared" si="5"/>
        <v>1.169871794871795</v>
      </c>
      <c r="J40" s="73">
        <f t="shared" si="5"/>
        <v>1.169871794871795</v>
      </c>
      <c r="K40" s="74">
        <v>73</v>
      </c>
      <c r="L40" s="70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1">
      <selection activeCell="A11" sqref="A11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42</v>
      </c>
      <c r="C1" s="3" t="s">
        <v>43</v>
      </c>
      <c r="D1" s="3" t="s">
        <v>44</v>
      </c>
      <c r="E1" s="3" t="s">
        <v>45</v>
      </c>
      <c r="F1" s="3" t="s">
        <v>45</v>
      </c>
      <c r="G1" s="3" t="s">
        <v>46</v>
      </c>
      <c r="H1" s="3" t="s">
        <v>47</v>
      </c>
    </row>
    <row r="2" spans="1:8" ht="12.75">
      <c r="A2" s="1" t="s">
        <v>180</v>
      </c>
      <c r="B2" s="1" t="s">
        <v>105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179</v>
      </c>
    </row>
    <row r="3" spans="1:8" ht="42" customHeight="1">
      <c r="A3" s="4" t="s">
        <v>48</v>
      </c>
      <c r="B3" t="s">
        <v>49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50</v>
      </c>
      <c r="B4" t="s">
        <v>51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52</v>
      </c>
      <c r="B5" t="s">
        <v>53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54</v>
      </c>
      <c r="B6" t="s">
        <v>55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56</v>
      </c>
      <c r="B7" t="s">
        <v>57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58</v>
      </c>
      <c r="B8" t="s">
        <v>59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60</v>
      </c>
      <c r="B9" t="s">
        <v>61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62</v>
      </c>
      <c r="B10" t="s">
        <v>63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64</v>
      </c>
      <c r="B11" t="s">
        <v>65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66</v>
      </c>
      <c r="B12" t="s">
        <v>67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68</v>
      </c>
      <c r="B13" t="s">
        <v>69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70</v>
      </c>
      <c r="B14" t="s">
        <v>71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72</v>
      </c>
      <c r="B15" t="s">
        <v>73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74</v>
      </c>
      <c r="B16" t="s">
        <v>75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76</v>
      </c>
      <c r="B17" t="s">
        <v>77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78</v>
      </c>
      <c r="B18" t="s">
        <v>79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80</v>
      </c>
      <c r="B19" t="s">
        <v>81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82</v>
      </c>
      <c r="B20" t="s">
        <v>83</v>
      </c>
      <c r="C20" s="6">
        <v>1</v>
      </c>
      <c r="D20" s="6">
        <f t="shared" si="1"/>
        <v>1</v>
      </c>
      <c r="E20" s="6">
        <f t="shared" si="1"/>
        <v>1</v>
      </c>
      <c r="F20" s="6">
        <f t="shared" si="1"/>
        <v>1</v>
      </c>
      <c r="G20" s="6">
        <f t="shared" si="1"/>
        <v>1</v>
      </c>
      <c r="H20" s="6">
        <f t="shared" si="1"/>
        <v>1</v>
      </c>
    </row>
    <row r="21" spans="1:8" ht="42" customHeight="1">
      <c r="A21" s="4" t="s">
        <v>84</v>
      </c>
      <c r="B21" t="s">
        <v>85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86</v>
      </c>
      <c r="B22" t="s">
        <v>87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88</v>
      </c>
      <c r="B23" t="s">
        <v>89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213</v>
      </c>
      <c r="B24" t="s">
        <v>214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8" bestFit="1" customWidth="1"/>
    <col min="10" max="10" width="3.8515625" style="38" bestFit="1" customWidth="1"/>
    <col min="11" max="11" width="4.00390625" style="38" bestFit="1" customWidth="1"/>
  </cols>
  <sheetData>
    <row r="1" spans="2:11" ht="12.75">
      <c r="B1" s="43" t="s">
        <v>215</v>
      </c>
      <c r="C1" s="42" t="s">
        <v>220</v>
      </c>
      <c r="D1" t="s">
        <v>103</v>
      </c>
      <c r="E1" t="s">
        <v>216</v>
      </c>
      <c r="F1" t="s">
        <v>217</v>
      </c>
      <c r="G1" t="s">
        <v>218</v>
      </c>
      <c r="H1" t="s">
        <v>219</v>
      </c>
      <c r="I1" s="44" t="s">
        <v>101</v>
      </c>
      <c r="J1" s="33" t="s">
        <v>90</v>
      </c>
      <c r="K1" s="33" t="s">
        <v>102</v>
      </c>
    </row>
    <row r="2" spans="1:11" ht="12.75">
      <c r="A2" s="18">
        <v>1</v>
      </c>
      <c r="B2" s="39">
        <v>0.4996527777777778</v>
      </c>
      <c r="C2" s="39">
        <v>0.6403125</v>
      </c>
      <c r="D2" s="39">
        <f>C2-B2</f>
        <v>0.14065972222222217</v>
      </c>
      <c r="E2" s="40">
        <f>D2</f>
        <v>0.14065972222222217</v>
      </c>
      <c r="F2">
        <f>I2/24</f>
        <v>0.125</v>
      </c>
      <c r="G2">
        <f>J2/60/24</f>
        <v>0.015277777777777777</v>
      </c>
      <c r="H2" s="40">
        <f>E2-F2-G2</f>
        <v>0.00038194444444439486</v>
      </c>
      <c r="I2" s="41">
        <f>ROUNDDOWN($D2*24,0)</f>
        <v>3</v>
      </c>
      <c r="J2" s="41">
        <f>ROUNDDOWN(($D2*24-I2)*60,0)</f>
        <v>22</v>
      </c>
      <c r="K2" s="41">
        <f>H2*60*60*24</f>
        <v>32.999999999995715</v>
      </c>
    </row>
    <row r="3" spans="1:8" ht="12.75">
      <c r="A3" s="18">
        <v>2</v>
      </c>
      <c r="E3" s="40"/>
      <c r="F3" s="40"/>
      <c r="G3" s="40"/>
      <c r="H3" s="40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2019-08-19T13:42:34Z</dcterms:modified>
  <cp:category/>
  <cp:version/>
  <cp:contentType/>
  <cp:contentStatus/>
</cp:coreProperties>
</file>