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tabRatio="71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<sst xmlns="http://schemas.openxmlformats.org/spreadsheetml/2006/main" count="430" uniqueCount="309">
  <si>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</si>
  <si>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</si>
  <si>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</si>
  <si>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</si>
  <si>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</si>
  <si>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</si>
  <si>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</si>
  <si>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</si>
  <si>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</si>
  <si>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</si>
  <si>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</si>
  <si>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</si>
  <si>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</si>
  <si>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</si>
  <si>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</si>
  <si>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</si>
  <si>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</si>
  <si>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</si>
  <si>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</si>
  <si>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</si>
  <si>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</si>
  <si>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</si>
  <si>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</si>
  <si>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</si>
  <si>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</si>
  <si>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</si>
  <si>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</si>
  <si>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</si>
  <si>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</si>
  <si>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</si>
  <si>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</si>
  <si>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</si>
  <si>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</si>
  <si>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</si>
  <si>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</si>
  <si>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</si>
  <si>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</si>
  <si>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</si>
  <si>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</si>
  <si>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</si>
  <si>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</si>
  <si>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</si>
  <si>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</si>
  <si>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</si>
  <si>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</si>
  <si>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</si>
  <si>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</si>
  <si>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</si>
  <si>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</si>
  <si>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</si>
  <si>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</si>
  <si>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</si>
  <si>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</si>
  <si>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</si>
  <si>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</si>
  <si>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</si>
  <si>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</si>
  <si>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</si>
  <si>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</si>
  <si>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</si>
  <si>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</si>
  <si>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</si>
  <si>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</si>
  <si>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</si>
  <si>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</si>
  <si>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</si>
  <si>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</si>
  <si>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</si>
  <si>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</si>
  <si>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</si>
  <si>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</si>
  <si>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</si>
  <si>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</si>
  <si>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</si>
  <si>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</si>
  <si>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</si>
  <si>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</si>
  <si>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</si>
  <si>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</si>
  <si>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</si>
  <si>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</si>
  <si>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</si>
  <si>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</si>
  <si>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</si>
  <si>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</si>
  <si>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</si>
  <si>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</si>
  <si>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</si>
  <si>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</si>
  <si>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</si>
  <si>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</si>
  <si>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</si>
  <si>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</si>
  <si>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</si>
  <si>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</si>
  <si>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</si>
  <si>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</si>
  <si>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</si>
  <si>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</si>
  <si>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</si>
  <si>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</si>
  <si>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</si>
  <si>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</si>
  <si>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</si>
  <si>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</si>
  <si>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</si>
  <si>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</si>
  <si>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</si>
  <si>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</si>
  <si>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</si>
  <si>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</si>
  <si>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</si>
  <si>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</si>
  <si>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</si>
  <si>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</si>
  <si>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</si>
  <si>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</si>
  <si>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</si>
  <si>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</si>
  <si>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</si>
  <si>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</si>
  <si>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</si>
  <si>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</si>
  <si>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</si>
  <si>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</si>
  <si>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</si>
  <si>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</si>
  <si>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</si>
  <si>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</si>
  <si>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</si>
  <si>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</si>
  <si>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</si>
  <si>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</si>
  <si>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</si>
  <si>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</si>
  <si>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</si>
  <si>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</si>
  <si>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</si>
  <si>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</si>
  <si>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</si>
  <si>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</si>
  <si>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</si>
  <si>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</si>
  <si>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</si>
  <si>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</si>
  <si>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</si>
  <si>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</si>
  <si>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</si>
  <si>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</si>
  <si>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</si>
  <si>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</si>
  <si>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</si>
  <si>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</si>
  <si>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</si>
  <si>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</si>
  <si>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</si>
  <si>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</si>
  <si>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</si>
  <si>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</si>
  <si>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</si>
  <si>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</si>
  <si>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</si>
  <si>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</si>
  <si>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</si>
  <si>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</si>
  <si>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</si>
  <si>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</si>
  <si>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</si>
  <si>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</si>
  <si>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</si>
  <si>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</si>
  <si>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</si>
  <si>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</si>
  <si>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</si>
  <si>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</si>
  <si>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</si>
  <si>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</si>
  <si>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</si>
  <si>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</si>
  <si>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</si>
  <si>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</si>
  <si>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</si>
  <si>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</si>
  <si>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</si>
  <si>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</si>
  <si>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</si>
  <si>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</si>
  <si>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</si>
  <si>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</si>
  <si>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</si>
  <si>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</si>
  <si>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</si>
  <si>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</si>
  <si>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</si>
  <si>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</si>
  <si>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</si>
  <si>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</si>
  <si>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</si>
  <si>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</si>
  <si>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</si>
  <si>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</si>
  <si>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</si>
  <si>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</si>
  <si>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</si>
  <si>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</si>
  <si>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</si>
  <si>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</si>
  <si>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</si>
  <si>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</si>
  <si>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</si>
  <si>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</si>
  <si>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</si>
  <si>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</si>
  <si>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</si>
  <si>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</si>
  <si>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</si>
  <si>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</si>
  <si>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</si>
  <si>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</si>
  <si>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</si>
  <si>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</si>
  <si>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</si>
  <si>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</si>
  <si>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F-27 Tri                             All Sails</t>
  </si>
  <si>
    <t>HFX1 S</t>
  </si>
  <si>
    <t>ACF</t>
  </si>
  <si>
    <t>A-Class</t>
  </si>
  <si>
    <t>A-Classic (straight/constant curve foils)</t>
  </si>
  <si>
    <t>Formula 18</t>
  </si>
  <si>
    <t>Hobie 17 (without wings)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</si>
  <si>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</si>
  <si>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</si>
  <si>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</si>
  <si>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</si>
  <si>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</si>
  <si>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</si>
  <si>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</si>
  <si>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</si>
  <si>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</si>
  <si>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</si>
  <si>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</si>
  <si>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</si>
  <si>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</si>
  <si>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</si>
  <si>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</si>
  <si>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</si>
  <si>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</si>
  <si>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</si>
  <si>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</si>
  <si>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</si>
  <si>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</si>
  <si>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</si>
  <si>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</si>
  <si>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Goodall F16</t>
  </si>
  <si>
    <t>Goodall F16 solo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</si>
  <si>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</si>
  <si>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</si>
  <si>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</si>
  <si>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</si>
  <si>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</si>
  <si>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</si>
  <si>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</si>
  <si>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</si>
  <si>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</si>
  <si>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</si>
  <si>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</si>
  <si>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</si>
  <si>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</si>
  <si>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John Keenan  </t>
  </si>
  <si>
    <t>Bill Raska  </t>
  </si>
  <si>
    <t>Bob Jopson  </t>
  </si>
  <si>
    <t>Peter Shearer  </t>
  </si>
  <si>
    <t>Scott Rathburn  </t>
  </si>
  <si>
    <t>charlie cappello  </t>
  </si>
  <si>
    <t>Mike Evans  </t>
  </si>
  <si>
    <t>Vincent Schmitt  </t>
  </si>
  <si>
    <t>Witold Czubala  </t>
  </si>
  <si>
    <t>Dennis Ziemba  </t>
  </si>
  <si>
    <t>Rory Oconnor  </t>
  </si>
  <si>
    <t>Tommy</t>
  </si>
  <si>
    <t>Nacra F16 solo</t>
  </si>
  <si>
    <t>F16N</t>
  </si>
  <si>
    <t>F16NS</t>
  </si>
  <si>
    <t>F16C</t>
  </si>
  <si>
    <t>Hobie 17 with wings</t>
  </si>
  <si>
    <t>H17ww</t>
  </si>
  <si>
    <t>Nacra F16 Double</t>
  </si>
  <si>
    <t>Nacra F16 curved foils single</t>
  </si>
  <si>
    <t>Nacra F16 curved foils double</t>
  </si>
  <si>
    <t>F16CS</t>
  </si>
  <si>
    <t>Tommy Butler</t>
  </si>
  <si>
    <t>Justin</t>
  </si>
  <si>
    <t>Charlie</t>
  </si>
  <si>
    <t>Peter S</t>
  </si>
  <si>
    <t>Matt</t>
  </si>
  <si>
    <t>Tom</t>
  </si>
  <si>
    <t>Scott</t>
  </si>
  <si>
    <t>Vince Schmitt</t>
  </si>
  <si>
    <t>Pierre Bay</t>
  </si>
  <si>
    <t>Mike Evans</t>
  </si>
  <si>
    <t>Gabby</t>
  </si>
  <si>
    <t>Jeff Smith</t>
  </si>
  <si>
    <t>Mark Modderman</t>
  </si>
  <si>
    <t>Wolfgang</t>
  </si>
  <si>
    <t>John Keenan</t>
  </si>
  <si>
    <t>Witold</t>
  </si>
  <si>
    <t>Richard</t>
  </si>
  <si>
    <t>Clay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</si>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</sst>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4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4" fillId="0" borderId="0" xfId="0" applyFont="1" applyAlignment="1">
      <alignment/>
    </xf>
    <xf numFmtId="0" fontId="8" fillId="0" borderId="0" xfId="0" applyNumberFormat="1" applyFont="1" applyAlignment="1">
      <alignment horizontal="right" vertical="top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167" fontId="1" fillId="0" borderId="1" xfId="15" applyNumberFormat="1" applyFont="1" applyBorder="1" applyAlignment="1">
      <alignment horizontal="right"/>
    </xf>
    <xf numFmtId="167" fontId="1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  <xf numFmtId="167" fontId="4" fillId="0" borderId="0" xfId="15" applyNumberFormat="1" applyFont="1" applyAlignment="1">
      <alignment/>
    </xf>
    <xf numFmtId="167" fontId="1" fillId="0" borderId="1" xfId="15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0" fillId="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 applyProtection="1">
      <alignment horizontal="center" vertical="top"/>
      <protection/>
    </xf>
    <xf numFmtId="0" fontId="10" fillId="2" borderId="10" xfId="15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left"/>
      <protection/>
    </xf>
    <xf numFmtId="43" fontId="9" fillId="0" borderId="10" xfId="15" applyFont="1" applyBorder="1" applyAlignment="1" applyProtection="1">
      <alignment horizontal="center" vertical="top"/>
      <protection/>
    </xf>
    <xf numFmtId="167" fontId="9" fillId="0" borderId="10" xfId="15" applyNumberFormat="1" applyFont="1" applyBorder="1" applyAlignment="1" applyProtection="1">
      <alignment horizontal="center" vertical="top"/>
      <protection/>
    </xf>
    <xf numFmtId="0" fontId="9" fillId="4" borderId="10" xfId="0" applyNumberFormat="1" applyFont="1" applyFill="1" applyBorder="1" applyAlignment="1" applyProtection="1">
      <alignment horizontal="center" vertical="top"/>
      <protection/>
    </xf>
    <xf numFmtId="0" fontId="9" fillId="2" borderId="10" xfId="0" applyNumberFormat="1" applyFont="1" applyFill="1" applyBorder="1" applyAlignment="1" applyProtection="1">
      <alignment horizontal="center" vertical="top"/>
      <protection/>
    </xf>
    <xf numFmtId="2" fontId="9" fillId="0" borderId="10" xfId="15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vertical="top"/>
      <protection locked="0"/>
    </xf>
    <xf numFmtId="43" fontId="11" fillId="0" borderId="10" xfId="15" applyFont="1" applyBorder="1" applyAlignment="1">
      <alignment/>
    </xf>
    <xf numFmtId="167" fontId="11" fillId="0" borderId="10" xfId="15" applyNumberFormat="1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2" fontId="11" fillId="0" borderId="10" xfId="15" applyNumberFormat="1" applyFont="1" applyBorder="1" applyAlignment="1">
      <alignment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/>
    </xf>
    <xf numFmtId="0" fontId="11" fillId="5" borderId="0" xfId="0" applyFont="1" applyFill="1" applyBorder="1" applyAlignment="1">
      <alignment horizontal="left"/>
    </xf>
    <xf numFmtId="43" fontId="11" fillId="5" borderId="0" xfId="15" applyFont="1" applyFill="1" applyBorder="1" applyAlignment="1">
      <alignment/>
    </xf>
    <xf numFmtId="167" fontId="11" fillId="5" borderId="0" xfId="15" applyNumberFormat="1" applyFont="1" applyFill="1" applyBorder="1" applyAlignment="1">
      <alignment/>
    </xf>
    <xf numFmtId="2" fontId="11" fillId="5" borderId="0" xfId="15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67" fontId="12" fillId="0" borderId="12" xfId="15" applyNumberFormat="1" applyFont="1" applyBorder="1" applyAlignment="1" applyProtection="1">
      <alignment horizontal="center" vertical="top"/>
      <protection/>
    </xf>
    <xf numFmtId="167" fontId="12" fillId="0" borderId="13" xfId="15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8"/>
  <sheetViews>
    <sheetView tabSelected="1" workbookViewId="0" topLeftCell="A1">
      <pane ySplit="2" topLeftCell="BM3" activePane="bottomLeft" state="frozen"/>
      <selection pane="topLeft" activeCell="A1" sqref="A1"/>
      <selection pane="bottomLeft" activeCell="S13" sqref="S13"/>
    </sheetView>
  </sheetViews>
  <sheetFormatPr defaultColWidth="9.140625" defaultRowHeight="12.75"/>
  <cols>
    <col min="1" max="1" width="8.57421875" style="77" bestFit="1" customWidth="1"/>
    <col min="2" max="2" width="6.57421875" style="77" bestFit="1" customWidth="1"/>
    <col min="3" max="3" width="16.8515625" style="78" bestFit="1" customWidth="1"/>
    <col min="4" max="4" width="9.8515625" style="78" bestFit="1" customWidth="1"/>
    <col min="5" max="5" width="6.421875" style="79" bestFit="1" customWidth="1"/>
    <col min="6" max="6" width="11.140625" style="78" bestFit="1" customWidth="1"/>
    <col min="7" max="7" width="4.421875" style="78" bestFit="1" customWidth="1"/>
    <col min="8" max="9" width="4.00390625" style="78" bestFit="1" customWidth="1"/>
    <col min="10" max="10" width="3.57421875" style="78" bestFit="1" customWidth="1"/>
    <col min="11" max="11" width="4.7109375" style="78" bestFit="1" customWidth="1"/>
    <col min="12" max="12" width="8.7109375" style="80" bestFit="1" customWidth="1"/>
    <col min="13" max="13" width="9.00390625" style="81" bestFit="1" customWidth="1"/>
    <col min="14" max="15" width="7.57421875" style="81" bestFit="1" customWidth="1"/>
    <col min="16" max="16" width="3.421875" style="78" bestFit="1" customWidth="1"/>
    <col min="17" max="17" width="4.7109375" style="78" bestFit="1" customWidth="1"/>
    <col min="18" max="18" width="4.8515625" style="78" bestFit="1" customWidth="1"/>
    <col min="19" max="19" width="9.140625" style="82" bestFit="1" customWidth="1"/>
    <col min="20" max="20" width="11.28125" style="82" bestFit="1" customWidth="1"/>
    <col min="21" max="16384" width="8.7109375" style="78" customWidth="1"/>
  </cols>
  <sheetData>
    <row r="1" spans="1:20" s="58" customFormat="1" ht="13.5">
      <c r="A1" s="56" t="s">
        <v>207</v>
      </c>
      <c r="B1" s="57"/>
      <c r="D1" s="59" t="s">
        <v>206</v>
      </c>
      <c r="E1" s="60">
        <v>3</v>
      </c>
      <c r="F1" s="61"/>
      <c r="G1" s="61"/>
      <c r="H1" s="84"/>
      <c r="I1" s="84"/>
      <c r="J1" s="84"/>
      <c r="K1" s="63"/>
      <c r="L1" s="63"/>
      <c r="M1" s="86" t="s">
        <v>210</v>
      </c>
      <c r="N1" s="87"/>
      <c r="O1" s="64"/>
      <c r="P1" s="85" t="s">
        <v>208</v>
      </c>
      <c r="Q1" s="85"/>
      <c r="R1" s="85"/>
      <c r="S1" s="85"/>
      <c r="T1" s="85"/>
    </row>
    <row r="2" spans="1:20" s="58" customFormat="1" ht="13.5">
      <c r="A2" s="56" t="s">
        <v>91</v>
      </c>
      <c r="B2" s="56" t="s">
        <v>171</v>
      </c>
      <c r="C2" s="56" t="s">
        <v>92</v>
      </c>
      <c r="D2" s="56" t="s">
        <v>93</v>
      </c>
      <c r="E2" s="65" t="s">
        <v>94</v>
      </c>
      <c r="F2" s="63" t="s">
        <v>5</v>
      </c>
      <c r="G2" s="63" t="s">
        <v>95</v>
      </c>
      <c r="H2" s="62" t="s">
        <v>96</v>
      </c>
      <c r="I2" s="62" t="s">
        <v>97</v>
      </c>
      <c r="J2" s="62" t="s">
        <v>95</v>
      </c>
      <c r="K2" s="62" t="s">
        <v>90</v>
      </c>
      <c r="L2" s="66" t="s">
        <v>222</v>
      </c>
      <c r="M2" s="67" t="s">
        <v>98</v>
      </c>
      <c r="N2" s="67" t="s">
        <v>99</v>
      </c>
      <c r="O2" s="67" t="s">
        <v>100</v>
      </c>
      <c r="P2" s="68" t="s">
        <v>101</v>
      </c>
      <c r="Q2" s="69" t="s">
        <v>90</v>
      </c>
      <c r="R2" s="69" t="s">
        <v>102</v>
      </c>
      <c r="S2" s="70" t="s">
        <v>103</v>
      </c>
      <c r="T2" s="70" t="s">
        <v>104</v>
      </c>
    </row>
    <row r="3" spans="1:20" s="58" customFormat="1" ht="13.5">
      <c r="A3" s="61">
        <v>1</v>
      </c>
      <c r="B3" s="83">
        <v>1</v>
      </c>
      <c r="C3" s="71" t="s">
        <v>303</v>
      </c>
      <c r="D3" s="71"/>
      <c r="E3" s="71"/>
      <c r="F3" s="71" t="s">
        <v>22</v>
      </c>
      <c r="G3" s="72">
        <v>170</v>
      </c>
      <c r="J3" s="58">
        <f aca="true" t="shared" si="0" ref="J3:J17">IF(OR(F3="",K3="nl"),"",IF(L3&lt;70,"L4",IF(L3&lt;80,"L3",IF(L3&lt;90,"L2",IF(L3&lt;100,"L1",IF(L3&gt;130,"H3",IF(L3&gt;120,"H2",IF(L3&gt;110,"H1",""))))))))</f>
      </c>
      <c r="K3" s="58">
        <f>IF(F3="","",INDEX(SCHRS!$A$1:J$918,MATCH(F3,SCHRS!$B$1:$B$918,0),3))</f>
        <v>160</v>
      </c>
      <c r="L3" s="73">
        <f aca="true" t="shared" si="1" ref="L3:L17">IF(F3="","",IF(K3="nl",100,100*G3/K3))</f>
        <v>106.25</v>
      </c>
      <c r="M3" s="74">
        <f>IF(F3="","",INDEX(SCHRS!$A$1:$J$918,MATCH(F3,SCHRS!$B$1:$B$918,0),$E$1+5))</f>
        <v>1.19</v>
      </c>
      <c r="N3" s="74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4">
        <f aca="true" t="shared" si="2" ref="O3:O17">IF(F3="","",M3*N3)</f>
        <v>1.19</v>
      </c>
      <c r="P3" s="75">
        <v>1</v>
      </c>
      <c r="Q3" s="75">
        <v>32</v>
      </c>
      <c r="R3" s="75">
        <v>12.000000000000378</v>
      </c>
      <c r="S3" s="76">
        <f aca="true" t="shared" si="3" ref="S3:S17">IF(R3="","",IF(TYPE(R3)=2,R3,(P3*60+Q3+(R3/60))))</f>
        <v>92.2</v>
      </c>
      <c r="T3" s="76">
        <f aca="true" t="shared" si="4" ref="T3:T17">IF(S3="","",IF(TYPE(R3)=2,S3,S3/(O3)))</f>
        <v>77.47899159663866</v>
      </c>
    </row>
    <row r="4" spans="1:20" s="58" customFormat="1" ht="13.5">
      <c r="A4" s="61">
        <f>A3+1</f>
        <v>2</v>
      </c>
      <c r="B4" s="83">
        <v>2</v>
      </c>
      <c r="C4" s="71" t="s">
        <v>299</v>
      </c>
      <c r="D4" s="71" t="s">
        <v>300</v>
      </c>
      <c r="E4" s="71"/>
      <c r="F4" s="71" t="s">
        <v>21</v>
      </c>
      <c r="G4" s="72">
        <v>300</v>
      </c>
      <c r="J4" s="58">
        <f t="shared" si="0"/>
      </c>
      <c r="K4" s="58">
        <f>IF(F4="","",INDEX(SCHRS!$A$1:J$918,MATCH(F4,SCHRS!$B$1:$B$918,0),3))</f>
        <v>285</v>
      </c>
      <c r="L4" s="73">
        <f t="shared" si="1"/>
        <v>105.26315789473684</v>
      </c>
      <c r="M4" s="74">
        <f>IF(F4="","",INDEX(SCHRS!$A$1:$J$918,MATCH(F4,SCHRS!$B$1:$B$918,0),$E$1+5))</f>
        <v>1.193</v>
      </c>
      <c r="N4" s="74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74">
        <f t="shared" si="2"/>
        <v>1.193</v>
      </c>
      <c r="P4" s="75">
        <v>1</v>
      </c>
      <c r="Q4" s="75">
        <v>42</v>
      </c>
      <c r="R4" s="75">
        <v>11.999999999998579</v>
      </c>
      <c r="S4" s="76">
        <f t="shared" si="3"/>
        <v>102.19999999999997</v>
      </c>
      <c r="T4" s="76">
        <f t="shared" si="4"/>
        <v>85.66638725901088</v>
      </c>
    </row>
    <row r="5" spans="1:20" s="58" customFormat="1" ht="13.5">
      <c r="A5" s="61">
        <f>A4+1</f>
        <v>3</v>
      </c>
      <c r="B5" s="83">
        <v>3</v>
      </c>
      <c r="C5" s="71" t="s">
        <v>297</v>
      </c>
      <c r="D5" s="71" t="s">
        <v>298</v>
      </c>
      <c r="E5" s="71"/>
      <c r="F5" s="71" t="s">
        <v>15</v>
      </c>
      <c r="G5" s="72">
        <v>150</v>
      </c>
      <c r="J5" s="58">
        <f t="shared" si="0"/>
      </c>
      <c r="K5" s="58" t="str">
        <f>IF(F5="","",INDEX(SCHRS!$A$1:J$918,MATCH(F5,SCHRS!$B$1:$B$918,0),3))</f>
        <v>nl</v>
      </c>
      <c r="L5" s="73">
        <f t="shared" si="1"/>
        <v>100</v>
      </c>
      <c r="M5" s="74">
        <f>IF(F5="","",INDEX(SCHRS!$A$1:$J$918,MATCH(F5,SCHRS!$B$1:$B$918,0),$E$1+5))</f>
        <v>1.04</v>
      </c>
      <c r="N5" s="74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4">
        <f t="shared" si="2"/>
        <v>1.04</v>
      </c>
      <c r="P5" s="75">
        <v>1</v>
      </c>
      <c r="Q5" s="75">
        <v>30</v>
      </c>
      <c r="R5" s="75">
        <v>35.99999999999993</v>
      </c>
      <c r="S5" s="76">
        <f>IF(R5="","",IF(TYPE(R5)=2,R5,(P5*60+Q5+(R5/60))))</f>
        <v>90.6</v>
      </c>
      <c r="T5" s="76">
        <f>IF(S5="","",IF(TYPE(R5)=2,S5,S5/(O5)))</f>
        <v>87.11538461538461</v>
      </c>
    </row>
    <row r="6" spans="1:20" s="58" customFormat="1" ht="13.5">
      <c r="A6" s="61">
        <f aca="true" t="shared" si="5" ref="A6:A18">A5+1</f>
        <v>4</v>
      </c>
      <c r="B6" s="83">
        <v>4</v>
      </c>
      <c r="C6" s="71" t="s">
        <v>270</v>
      </c>
      <c r="D6" s="71"/>
      <c r="E6" s="71"/>
      <c r="F6" s="71" t="s">
        <v>22</v>
      </c>
      <c r="G6" s="72">
        <v>170</v>
      </c>
      <c r="J6" s="58">
        <f t="shared" si="0"/>
      </c>
      <c r="K6" s="58">
        <f>IF(F6="","",INDEX(SCHRS!$A$1:J$918,MATCH(F6,SCHRS!$B$1:$B$918,0),3))</f>
        <v>160</v>
      </c>
      <c r="L6" s="73">
        <f t="shared" si="1"/>
        <v>106.25</v>
      </c>
      <c r="M6" s="74">
        <f>IF(F6="","",INDEX(SCHRS!$A$1:$J$918,MATCH(F6,SCHRS!$B$1:$B$918,0),$E$1+5))</f>
        <v>1.19</v>
      </c>
      <c r="N6" s="74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74">
        <f t="shared" si="2"/>
        <v>1.19</v>
      </c>
      <c r="P6" s="75">
        <v>1</v>
      </c>
      <c r="Q6" s="75">
        <v>46</v>
      </c>
      <c r="R6" s="75">
        <v>18.999999999999773</v>
      </c>
      <c r="S6" s="76">
        <f t="shared" si="3"/>
        <v>106.31666666666666</v>
      </c>
      <c r="T6" s="76">
        <f t="shared" si="4"/>
        <v>89.34173669467788</v>
      </c>
    </row>
    <row r="7" spans="1:20" s="58" customFormat="1" ht="13.5">
      <c r="A7" s="61">
        <f t="shared" si="5"/>
        <v>5</v>
      </c>
      <c r="B7" s="83">
        <v>5</v>
      </c>
      <c r="C7" s="71" t="s">
        <v>304</v>
      </c>
      <c r="D7" s="71"/>
      <c r="E7" s="71"/>
      <c r="F7" s="71" t="s">
        <v>14</v>
      </c>
      <c r="G7" s="72">
        <v>150</v>
      </c>
      <c r="J7" s="58">
        <f t="shared" si="0"/>
      </c>
      <c r="K7" s="58" t="str">
        <f>IF(F7="","",INDEX(SCHRS!$A$1:J$918,MATCH(F7,SCHRS!$B$1:$B$918,0),3))</f>
        <v>nl</v>
      </c>
      <c r="L7" s="73">
        <f t="shared" si="1"/>
        <v>100</v>
      </c>
      <c r="M7" s="74">
        <f>IF(F7="","",INDEX(SCHRS!$A$1:$J$918,MATCH(F7,SCHRS!$B$1:$B$918,0),$E$1+5))</f>
        <v>1.002</v>
      </c>
      <c r="N7" s="74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4">
        <f t="shared" si="2"/>
        <v>1.002</v>
      </c>
      <c r="P7" s="75">
        <v>1</v>
      </c>
      <c r="Q7" s="75">
        <v>35</v>
      </c>
      <c r="R7" s="75">
        <v>52.00000000000043</v>
      </c>
      <c r="S7" s="76">
        <f t="shared" si="3"/>
        <v>95.86666666666667</v>
      </c>
      <c r="T7" s="76">
        <f t="shared" si="4"/>
        <v>95.67531603459747</v>
      </c>
    </row>
    <row r="8" spans="1:20" s="58" customFormat="1" ht="13.5">
      <c r="A8" s="61">
        <f t="shared" si="5"/>
        <v>6</v>
      </c>
      <c r="B8" s="83">
        <v>6</v>
      </c>
      <c r="C8" s="71" t="s">
        <v>290</v>
      </c>
      <c r="D8" s="71" t="s">
        <v>301</v>
      </c>
      <c r="E8" s="71"/>
      <c r="F8" s="71" t="s">
        <v>21</v>
      </c>
      <c r="G8" s="72">
        <v>300</v>
      </c>
      <c r="J8" s="58">
        <f t="shared" si="0"/>
      </c>
      <c r="K8" s="58">
        <f>IF(F8="","",INDEX(SCHRS!$A$1:J$918,MATCH(F8,SCHRS!$B$1:$B$918,0),3))</f>
        <v>285</v>
      </c>
      <c r="L8" s="73">
        <f t="shared" si="1"/>
        <v>105.26315789473684</v>
      </c>
      <c r="M8" s="74">
        <f>IF(F8="","",INDEX(SCHRS!$A$1:$J$918,MATCH(F8,SCHRS!$B$1:$B$918,0),$E$1+5))</f>
        <v>1.193</v>
      </c>
      <c r="N8" s="74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4">
        <f t="shared" si="2"/>
        <v>1.193</v>
      </c>
      <c r="P8" s="75">
        <v>1</v>
      </c>
      <c r="Q8" s="75">
        <v>58</v>
      </c>
      <c r="R8" s="75">
        <v>14.999999999999947</v>
      </c>
      <c r="S8" s="76">
        <f t="shared" si="3"/>
        <v>118.25</v>
      </c>
      <c r="T8" s="76">
        <f t="shared" si="4"/>
        <v>99.11986588432522</v>
      </c>
    </row>
    <row r="9" spans="1:20" s="58" customFormat="1" ht="13.5">
      <c r="A9" s="61">
        <f t="shared" si="5"/>
        <v>7</v>
      </c>
      <c r="B9" s="83">
        <v>7</v>
      </c>
      <c r="C9" s="71" t="s">
        <v>278</v>
      </c>
      <c r="D9" s="71"/>
      <c r="E9" s="71"/>
      <c r="F9" s="71" t="s">
        <v>36</v>
      </c>
      <c r="G9" s="72">
        <v>150</v>
      </c>
      <c r="J9" s="58">
        <f>IF(OR(F9="",K9="nl"),"",IF(L9&lt;70,"L4",IF(L9&lt;80,"L3",IF(L9&lt;90,"L2",IF(L9&lt;100,"L1",IF(L9&gt;130,"H3",IF(L9&gt;120,"H2",IF(L9&gt;110,"H1",""))))))))</f>
      </c>
      <c r="K9" s="58">
        <f>IF(F9="","",INDEX(SCHRS!$A$1:J$918,MATCH(F9,SCHRS!$B$1:$B$918,0),3))</f>
        <v>145</v>
      </c>
      <c r="L9" s="73">
        <f>IF(F9="","",IF(K9="nl",100,100*G9/K9))</f>
        <v>103.44827586206897</v>
      </c>
      <c r="M9" s="74">
        <f>IF(F9="","",INDEX(SCHRS!$A$1:$J$918,MATCH(F9,SCHRS!$B$1:$B$918,0),$E$1+5))</f>
        <v>1.105</v>
      </c>
      <c r="N9" s="74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74">
        <f>IF(F9="","",M9*N9)</f>
        <v>1.105</v>
      </c>
      <c r="P9" s="75">
        <v>1</v>
      </c>
      <c r="Q9" s="75">
        <v>51</v>
      </c>
      <c r="R9" s="75">
        <v>25.000000000000114</v>
      </c>
      <c r="S9" s="76">
        <f t="shared" si="3"/>
        <v>111.41666666666667</v>
      </c>
      <c r="T9" s="76">
        <f t="shared" si="4"/>
        <v>100.82956259426848</v>
      </c>
    </row>
    <row r="10" spans="1:20" s="58" customFormat="1" ht="13.5">
      <c r="A10" s="61">
        <f t="shared" si="5"/>
        <v>8</v>
      </c>
      <c r="B10" s="83">
        <v>8</v>
      </c>
      <c r="C10" s="71" t="s">
        <v>293</v>
      </c>
      <c r="D10" s="71"/>
      <c r="E10" s="71"/>
      <c r="F10" s="71" t="s">
        <v>36</v>
      </c>
      <c r="G10" s="72">
        <v>150</v>
      </c>
      <c r="J10" s="58">
        <f t="shared" si="0"/>
      </c>
      <c r="K10" s="58">
        <f>IF(F10="","",INDEX(SCHRS!$A$1:J$918,MATCH(F10,SCHRS!$B$1:$B$918,0),3))</f>
        <v>145</v>
      </c>
      <c r="L10" s="73">
        <f t="shared" si="1"/>
        <v>103.44827586206897</v>
      </c>
      <c r="M10" s="74">
        <f>IF(F10="","",INDEX(SCHRS!$A$1:$J$918,MATCH(F10,SCHRS!$B$1:$B$918,0),$E$1+5))</f>
        <v>1.105</v>
      </c>
      <c r="N10" s="74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74">
        <f t="shared" si="2"/>
        <v>1.105</v>
      </c>
      <c r="P10" s="75">
        <v>1</v>
      </c>
      <c r="Q10" s="75">
        <v>53</v>
      </c>
      <c r="R10" s="75">
        <v>1.000000000000556</v>
      </c>
      <c r="S10" s="76">
        <f t="shared" si="3"/>
        <v>113.01666666666668</v>
      </c>
      <c r="T10" s="76">
        <f t="shared" si="4"/>
        <v>102.27752639517347</v>
      </c>
    </row>
    <row r="11" spans="1:20" s="58" customFormat="1" ht="13.5">
      <c r="A11" s="61">
        <f t="shared" si="5"/>
        <v>9</v>
      </c>
      <c r="B11" s="83">
        <v>9</v>
      </c>
      <c r="C11" s="71" t="s">
        <v>306</v>
      </c>
      <c r="D11" s="71"/>
      <c r="E11" s="71"/>
      <c r="F11" s="71" t="s">
        <v>36</v>
      </c>
      <c r="G11" s="72">
        <v>150</v>
      </c>
      <c r="J11" s="58">
        <f t="shared" si="0"/>
      </c>
      <c r="K11" s="58">
        <f>IF(F11="","",INDEX(SCHRS!$A$1:J$918,MATCH(F11,SCHRS!$B$1:$B$918,0),3))</f>
        <v>145</v>
      </c>
      <c r="L11" s="73">
        <f t="shared" si="1"/>
        <v>103.44827586206897</v>
      </c>
      <c r="M11" s="74">
        <f>IF(F11="","",INDEX(SCHRS!$A$1:$J$918,MATCH(F11,SCHRS!$B$1:$B$918,0),$E$1+5))</f>
        <v>1.105</v>
      </c>
      <c r="N11" s="74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74">
        <f t="shared" si="2"/>
        <v>1.105</v>
      </c>
      <c r="P11" s="75">
        <v>1</v>
      </c>
      <c r="Q11" s="75">
        <v>54</v>
      </c>
      <c r="R11" s="75">
        <v>56.000000000001165</v>
      </c>
      <c r="S11" s="76">
        <f t="shared" si="3"/>
        <v>114.93333333333335</v>
      </c>
      <c r="T11" s="76">
        <f t="shared" si="4"/>
        <v>104.01206636500756</v>
      </c>
    </row>
    <row r="12" spans="1:20" s="58" customFormat="1" ht="13.5">
      <c r="A12" s="61">
        <f t="shared" si="5"/>
        <v>10</v>
      </c>
      <c r="B12" s="83">
        <v>10</v>
      </c>
      <c r="C12" s="71" t="s">
        <v>307</v>
      </c>
      <c r="D12" s="71"/>
      <c r="E12" s="71"/>
      <c r="F12" s="71" t="s">
        <v>246</v>
      </c>
      <c r="G12" s="72">
        <v>300</v>
      </c>
      <c r="J12" s="58">
        <f t="shared" si="0"/>
      </c>
      <c r="K12" s="58">
        <f>IF(F12="","",INDEX(SCHRS!$A$1:J$918,MATCH(F12,SCHRS!$B$1:$B$918,0),3))</f>
        <v>285</v>
      </c>
      <c r="L12" s="73">
        <f t="shared" si="1"/>
        <v>105.26315789473684</v>
      </c>
      <c r="M12" s="74">
        <f>IF(F12="","",INDEX(SCHRS!$A$1:$J$918,MATCH(F12,SCHRS!$B$1:$B$918,0),$E$1+5))</f>
        <v>1.117</v>
      </c>
      <c r="N12" s="74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74">
        <f t="shared" si="2"/>
        <v>1.117</v>
      </c>
      <c r="P12" s="75">
        <v>1</v>
      </c>
      <c r="Q12" s="75">
        <v>57</v>
      </c>
      <c r="R12" s="75">
        <v>31.999999999999204</v>
      </c>
      <c r="S12" s="76">
        <f t="shared" si="3"/>
        <v>117.53333333333332</v>
      </c>
      <c r="T12" s="76">
        <f t="shared" si="4"/>
        <v>105.2223216950164</v>
      </c>
    </row>
    <row r="13" spans="1:20" s="58" customFormat="1" ht="13.5">
      <c r="A13" s="61">
        <f t="shared" si="5"/>
        <v>11</v>
      </c>
      <c r="B13" s="83">
        <v>11</v>
      </c>
      <c r="C13" s="71" t="s">
        <v>269</v>
      </c>
      <c r="D13" s="71"/>
      <c r="E13" s="71"/>
      <c r="F13" s="71" t="s">
        <v>245</v>
      </c>
      <c r="G13" s="72"/>
      <c r="J13" s="58">
        <f>IF(OR(F13="",K13="nl"),"",IF(L13&lt;70,"L4",IF(L13&lt;80,"L3",IF(L13&lt;90,"L2",IF(L13&lt;100,"L1",IF(L13&gt;130,"H3",IF(L13&gt;120,"H2",IF(L13&gt;110,"H1",""))))))))</f>
      </c>
      <c r="K13" s="58" t="str">
        <f>IF(F13="","",INDEX(SCHRS!$A$1:J$918,MATCH(F13,SCHRS!$B$1:$B$918,0),3))</f>
        <v>nl</v>
      </c>
      <c r="L13" s="73">
        <f>IF(F13="","",IF(K13="nl",100,100*G13/K13))</f>
        <v>100</v>
      </c>
      <c r="M13" s="74">
        <f>IF(F13="","",INDEX(SCHRS!$A$1:$J$918,MATCH(F13,SCHRS!$B$1:$B$918,0),$E$1+5))</f>
        <v>1.056</v>
      </c>
      <c r="N13" s="74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74">
        <f>IF(F13="","",M13*N13)</f>
        <v>1.056</v>
      </c>
      <c r="P13" s="75">
        <v>1</v>
      </c>
      <c r="Q13" s="75">
        <v>53</v>
      </c>
      <c r="R13" s="75">
        <v>7.999999999998453</v>
      </c>
      <c r="S13" s="76">
        <f>IF(R13="","",IF(TYPE(R13)=2,R13,(P13*60+Q13+(R13/60))))</f>
        <v>113.13333333333331</v>
      </c>
      <c r="T13" s="76">
        <f>IF(S13="","",IF(TYPE(R13)=2,S13,S13/(O13)))</f>
        <v>107.13383838383835</v>
      </c>
    </row>
    <row r="14" spans="1:20" s="58" customFormat="1" ht="13.5">
      <c r="A14" s="61">
        <f t="shared" si="5"/>
        <v>12</v>
      </c>
      <c r="B14" s="83">
        <v>12</v>
      </c>
      <c r="C14" s="71" t="s">
        <v>305</v>
      </c>
      <c r="D14" s="71"/>
      <c r="E14" s="71"/>
      <c r="F14" s="71" t="s">
        <v>246</v>
      </c>
      <c r="G14" s="72">
        <v>300</v>
      </c>
      <c r="J14" s="58">
        <f>IF(OR(F14="",K14="nl"),"",IF(L14&lt;70,"L4",IF(L14&lt;80,"L3",IF(L14&lt;90,"L2",IF(L14&lt;100,"L1",IF(L14&gt;130,"H3",IF(L14&gt;120,"H2",IF(L14&gt;110,"H1",""))))))))</f>
      </c>
      <c r="K14" s="58">
        <f>IF(F14="","",INDEX(SCHRS!$A$1:J$918,MATCH(F14,SCHRS!$B$1:$B$918,0),3))</f>
        <v>285</v>
      </c>
      <c r="L14" s="73">
        <f>IF(F14="","",IF(K14="nl",100,100*G14/K14))</f>
        <v>105.26315789473684</v>
      </c>
      <c r="M14" s="74">
        <f>IF(F14="","",INDEX(SCHRS!$A$1:$J$918,MATCH(F14,SCHRS!$B$1:$B$918,0),$E$1+5))</f>
        <v>1.117</v>
      </c>
      <c r="N14" s="74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74">
        <f>IF(F14="","",M14*N14)</f>
        <v>1.117</v>
      </c>
      <c r="P14" s="75">
        <v>2</v>
      </c>
      <c r="Q14" s="75">
        <v>14</v>
      </c>
      <c r="R14" s="75">
        <v>21.000000000000284</v>
      </c>
      <c r="S14" s="76">
        <f>IF(R14="","",IF(TYPE(R14)=2,R14,(P14*60+Q14+(R14/60))))</f>
        <v>134.35</v>
      </c>
      <c r="T14" s="76">
        <f>IF(S14="","",IF(TYPE(R14)=2,S14,S14/(O14)))</f>
        <v>120.2775290957923</v>
      </c>
    </row>
    <row r="15" spans="1:20" s="58" customFormat="1" ht="13.5">
      <c r="A15" s="61">
        <f t="shared" si="5"/>
        <v>13</v>
      </c>
      <c r="B15" s="83">
        <v>13</v>
      </c>
      <c r="C15" s="71" t="s">
        <v>294</v>
      </c>
      <c r="D15" s="71" t="s">
        <v>295</v>
      </c>
      <c r="E15" s="71"/>
      <c r="F15" s="71" t="s">
        <v>21</v>
      </c>
      <c r="G15" s="72">
        <v>300</v>
      </c>
      <c r="J15" s="58">
        <f t="shared" si="0"/>
      </c>
      <c r="K15" s="58">
        <f>IF(F15="","",INDEX(SCHRS!$A$1:J$918,MATCH(F15,SCHRS!$B$1:$B$918,0),3))</f>
        <v>285</v>
      </c>
      <c r="L15" s="73">
        <f t="shared" si="1"/>
        <v>105.26315789473684</v>
      </c>
      <c r="M15" s="74">
        <f>IF(F15="","",INDEX(SCHRS!$A$1:$J$918,MATCH(F15,SCHRS!$B$1:$B$918,0),$E$1+5))</f>
        <v>1.193</v>
      </c>
      <c r="N15" s="74">
        <f>IF(F15="","",IF(H15="",1,INDEX(Adjustment!$A$1:$H$99,MATCH(H15,Adjustment!$B$1:$B$99,0),$E$1+3))*IF(I15="",1,INDEX(Adjustment!$A$1:$H$99,MATCH(I15,Adjustment!$B$1:$B$99,0),$E$1+3))*IF(J15="",1,INDEX(Adjustment!$A$1:$H$99,MATCH(J15,Adjustment!$B$1:$B$99,0),$E$1+3)))</f>
        <v>1</v>
      </c>
      <c r="O15" s="74">
        <f t="shared" si="2"/>
        <v>1.193</v>
      </c>
      <c r="P15" s="75">
        <v>2</v>
      </c>
      <c r="Q15" s="75">
        <v>28</v>
      </c>
      <c r="R15" s="75">
        <v>16.999999999999858</v>
      </c>
      <c r="S15" s="76">
        <f t="shared" si="3"/>
        <v>148.28333333333333</v>
      </c>
      <c r="T15" s="76">
        <f t="shared" si="4"/>
        <v>124.29449566918133</v>
      </c>
    </row>
    <row r="16" spans="1:20" s="58" customFormat="1" ht="13.5">
      <c r="A16" s="61">
        <f t="shared" si="5"/>
        <v>14</v>
      </c>
      <c r="B16" s="83">
        <v>14</v>
      </c>
      <c r="C16" s="71" t="s">
        <v>302</v>
      </c>
      <c r="D16" s="71"/>
      <c r="E16" s="71"/>
      <c r="F16" s="71" t="s">
        <v>14</v>
      </c>
      <c r="G16" s="72">
        <v>150</v>
      </c>
      <c r="J16" s="58">
        <f t="shared" si="0"/>
      </c>
      <c r="K16" s="58" t="str">
        <f>IF(F16="","",INDEX(SCHRS!$A$1:J$918,MATCH(F16,SCHRS!$B$1:$B$918,0),3))</f>
        <v>nl</v>
      </c>
      <c r="L16" s="73">
        <f t="shared" si="1"/>
        <v>100</v>
      </c>
      <c r="M16" s="74">
        <f>IF(F16="","",INDEX(SCHRS!$A$1:$J$918,MATCH(F16,SCHRS!$B$1:$B$918,0),$E$1+5))</f>
        <v>1.002</v>
      </c>
      <c r="N16" s="74">
        <f>IF(F16="","",IF(H16="",1,INDEX(Adjustment!$A$1:$H$99,MATCH(H16,Adjustment!$B$1:$B$99,0),$E$1+3))*IF(I16="",1,INDEX(Adjustment!$A$1:$H$99,MATCH(I16,Adjustment!$B$1:$B$99,0),$E$1+3))*IF(J16="",1,INDEX(Adjustment!$A$1:$H$99,MATCH(J16,Adjustment!$B$1:$B$99,0),$E$1+3)))</f>
        <v>1</v>
      </c>
      <c r="O16" s="74">
        <f t="shared" si="2"/>
        <v>1.002</v>
      </c>
      <c r="P16" s="75">
        <v>2</v>
      </c>
      <c r="Q16" s="75">
        <v>30</v>
      </c>
      <c r="R16" s="75">
        <v>46.0000000000001</v>
      </c>
      <c r="S16" s="76">
        <f t="shared" si="3"/>
        <v>150.76666666666668</v>
      </c>
      <c r="T16" s="76">
        <f t="shared" si="4"/>
        <v>150.46573519627412</v>
      </c>
    </row>
    <row r="17" spans="1:20" s="58" customFormat="1" ht="13.5">
      <c r="A17" s="61">
        <f t="shared" si="5"/>
        <v>15</v>
      </c>
      <c r="B17" s="83">
        <v>15</v>
      </c>
      <c r="C17" s="71" t="s">
        <v>291</v>
      </c>
      <c r="D17" s="71" t="s">
        <v>292</v>
      </c>
      <c r="E17" s="71"/>
      <c r="F17" s="71" t="s">
        <v>36</v>
      </c>
      <c r="G17" s="72">
        <v>150</v>
      </c>
      <c r="J17" s="58">
        <f t="shared" si="0"/>
      </c>
      <c r="K17" s="58">
        <f>IF(F17="","",INDEX(SCHRS!$A$1:J$918,MATCH(F17,SCHRS!$B$1:$B$918,0),3))</f>
        <v>145</v>
      </c>
      <c r="L17" s="73">
        <f t="shared" si="1"/>
        <v>103.44827586206897</v>
      </c>
      <c r="M17" s="74">
        <f>IF(F17="","",INDEX(SCHRS!$A$1:$J$918,MATCH(F17,SCHRS!$B$1:$B$918,0),$E$1+5))</f>
        <v>1.105</v>
      </c>
      <c r="N17" s="74">
        <f>IF(F17="","",IF(H17="",1,INDEX(Adjustment!$A$1:$H$99,MATCH(H17,Adjustment!$B$1:$B$99,0),$E$1+3))*IF(I17="",1,INDEX(Adjustment!$A$1:$H$99,MATCH(I17,Adjustment!$B$1:$B$99,0),$E$1+3))*IF(J17="",1,INDEX(Adjustment!$A$1:$H$99,MATCH(J17,Adjustment!$B$1:$B$99,0),$E$1+3)))</f>
        <v>1</v>
      </c>
      <c r="O17" s="74">
        <f t="shared" si="2"/>
        <v>1.105</v>
      </c>
      <c r="P17" s="75" t="s">
        <v>308</v>
      </c>
      <c r="Q17" s="75" t="s">
        <v>308</v>
      </c>
      <c r="R17" s="75" t="s">
        <v>308</v>
      </c>
      <c r="S17" s="76" t="str">
        <f t="shared" si="3"/>
        <v>dnf</v>
      </c>
      <c r="T17" s="76" t="str">
        <f t="shared" si="4"/>
        <v>dnf</v>
      </c>
    </row>
    <row r="18" spans="1:20" s="58" customFormat="1" ht="13.5">
      <c r="A18" s="61">
        <f t="shared" si="5"/>
        <v>16</v>
      </c>
      <c r="B18" s="83">
        <v>16</v>
      </c>
      <c r="C18" s="71" t="s">
        <v>296</v>
      </c>
      <c r="D18" s="71"/>
      <c r="E18" s="71"/>
      <c r="F18" s="71" t="s">
        <v>245</v>
      </c>
      <c r="G18" s="72">
        <v>150</v>
      </c>
      <c r="J18" s="58">
        <f>IF(OR(F18="",K18="nl"),"",IF(L18&lt;70,"L4",IF(L18&lt;80,"L3",IF(L18&lt;90,"L2",IF(L18&lt;100,"L1",IF(L18&gt;130,"H3",IF(L18&gt;120,"H2",IF(L18&gt;110,"H1",""))))))))</f>
      </c>
      <c r="K18" s="58" t="str">
        <f>IF(F18="","",INDEX(SCHRS!$A$1:J$918,MATCH(F18,SCHRS!$B$1:$B$918,0),3))</f>
        <v>nl</v>
      </c>
      <c r="L18" s="73">
        <f>IF(F18="","",IF(K18="nl",100,100*G18/K18))</f>
        <v>100</v>
      </c>
      <c r="M18" s="74">
        <f>IF(F18="","",INDEX(SCHRS!$A$1:$J$918,MATCH(F18,SCHRS!$B$1:$B$918,0),$E$1+5))</f>
        <v>1.056</v>
      </c>
      <c r="N18" s="74">
        <f>IF(F18="","",IF(H18="",1,INDEX(Adjustment!$A$1:$H$99,MATCH(H18,Adjustment!$B$1:$B$99,0),$E$1+3))*IF(I18="",1,INDEX(Adjustment!$A$1:$H$99,MATCH(I18,Adjustment!$B$1:$B$99,0),$E$1+3))*IF(J18="",1,INDEX(Adjustment!$A$1:$H$99,MATCH(J18,Adjustment!$B$1:$B$99,0),$E$1+3)))</f>
        <v>1</v>
      </c>
      <c r="O18" s="74">
        <f>IF(F18="","",M18*N18)</f>
        <v>1.056</v>
      </c>
      <c r="P18" s="75" t="s">
        <v>308</v>
      </c>
      <c r="Q18" s="75" t="s">
        <v>308</v>
      </c>
      <c r="R18" s="75" t="s">
        <v>308</v>
      </c>
      <c r="S18" s="76" t="str">
        <f>IF(R18="","",IF(TYPE(R18)=2,R18,(P18*60+Q18+(R18/60))))</f>
        <v>dnf</v>
      </c>
      <c r="T18" s="76" t="str">
        <f>IF(S18="","",IF(TYPE(R18)=2,S18,S18/(O18)))</f>
        <v>dnf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7"/>
  <sheetViews>
    <sheetView workbookViewId="0" topLeftCell="A1">
      <selection activeCell="A4" sqref="A4:D14"/>
    </sheetView>
  </sheetViews>
  <sheetFormatPr defaultColWidth="9.140625" defaultRowHeight="12.75"/>
  <cols>
    <col min="1" max="1" width="7.28125" style="38" bestFit="1" customWidth="1"/>
    <col min="2" max="2" width="5.421875" style="38" bestFit="1" customWidth="1"/>
    <col min="3" max="3" width="14.00390625" style="38" bestFit="1" customWidth="1"/>
    <col min="4" max="4" width="12.7109375" style="38" bestFit="1" customWidth="1"/>
    <col min="5" max="5" width="5.7109375" style="38" bestFit="1" customWidth="1"/>
    <col min="6" max="6" width="6.140625" style="38" bestFit="1" customWidth="1"/>
    <col min="7" max="10" width="6.7109375" style="38" bestFit="1" customWidth="1"/>
    <col min="11" max="11" width="6.28125" style="38" bestFit="1" customWidth="1"/>
    <col min="12" max="12" width="5.28125" style="42" bestFit="1" customWidth="1"/>
    <col min="13" max="13" width="4.28125" style="42" bestFit="1" customWidth="1"/>
    <col min="14" max="16384" width="8.7109375" style="38" customWidth="1"/>
  </cols>
  <sheetData>
    <row r="1" spans="1:13" ht="12.75">
      <c r="A1" s="22" t="s">
        <v>207</v>
      </c>
      <c r="B1" s="88" t="s">
        <v>170</v>
      </c>
      <c r="C1" s="88"/>
      <c r="D1" s="88"/>
      <c r="E1" s="88"/>
      <c r="F1" s="88"/>
      <c r="G1" s="88"/>
      <c r="H1" s="88"/>
      <c r="I1" s="88"/>
      <c r="J1" s="88"/>
      <c r="K1" s="88" t="s">
        <v>209</v>
      </c>
      <c r="L1" s="88"/>
      <c r="M1" s="88"/>
    </row>
    <row r="2" spans="1:13" ht="12.75">
      <c r="A2" s="22" t="s">
        <v>91</v>
      </c>
      <c r="B2" s="22" t="s">
        <v>171</v>
      </c>
      <c r="C2" s="22" t="s">
        <v>92</v>
      </c>
      <c r="D2" s="22" t="s">
        <v>93</v>
      </c>
      <c r="E2" s="22" t="s">
        <v>94</v>
      </c>
      <c r="F2" s="24" t="s">
        <v>5</v>
      </c>
      <c r="G2" s="24" t="s">
        <v>172</v>
      </c>
      <c r="H2" s="24" t="s">
        <v>173</v>
      </c>
      <c r="I2" s="24" t="s">
        <v>174</v>
      </c>
      <c r="J2" s="24" t="s">
        <v>175</v>
      </c>
      <c r="K2" s="24" t="s">
        <v>176</v>
      </c>
      <c r="L2" s="29" t="s">
        <v>177</v>
      </c>
      <c r="M2" s="29" t="s">
        <v>178</v>
      </c>
    </row>
    <row r="3" spans="1:13" ht="12.75">
      <c r="A3" s="23"/>
      <c r="B3" s="25"/>
      <c r="C3" s="25"/>
      <c r="D3" s="25"/>
      <c r="E3" s="25"/>
      <c r="F3" s="25"/>
      <c r="G3" s="25"/>
      <c r="H3" s="25"/>
      <c r="I3" s="25"/>
      <c r="J3" s="25"/>
      <c r="K3" s="26">
        <f>MAX(G3:J3)</f>
        <v>0</v>
      </c>
      <c r="L3" s="28">
        <f>SUM(G3:J3)</f>
        <v>0</v>
      </c>
      <c r="M3" s="28">
        <f>L3-K3</f>
        <v>0</v>
      </c>
    </row>
    <row r="4" spans="1:13" ht="13.5">
      <c r="A4" s="61">
        <v>1</v>
      </c>
      <c r="B4" s="83">
        <v>1</v>
      </c>
      <c r="C4" s="71" t="s">
        <v>268</v>
      </c>
      <c r="D4" s="71" t="s">
        <v>279</v>
      </c>
      <c r="E4" s="71"/>
      <c r="F4" s="71" t="s">
        <v>16</v>
      </c>
      <c r="G4" s="83">
        <v>1</v>
      </c>
      <c r="H4" s="83">
        <v>3</v>
      </c>
      <c r="I4" s="83">
        <v>1</v>
      </c>
      <c r="J4" s="83">
        <v>2</v>
      </c>
      <c r="K4" s="26">
        <v>0</v>
      </c>
      <c r="L4" s="28">
        <f>SUM(G4:J4)</f>
        <v>7</v>
      </c>
      <c r="M4" s="28">
        <f>L4-K4</f>
        <v>7</v>
      </c>
    </row>
    <row r="5" spans="1:13" ht="13.5">
      <c r="A5" s="61">
        <v>2</v>
      </c>
      <c r="B5" s="83">
        <v>5</v>
      </c>
      <c r="C5" s="71" t="s">
        <v>269</v>
      </c>
      <c r="D5" s="71"/>
      <c r="E5" s="71"/>
      <c r="F5" s="71" t="s">
        <v>245</v>
      </c>
      <c r="G5" s="83">
        <v>5</v>
      </c>
      <c r="H5" s="83">
        <v>2</v>
      </c>
      <c r="I5" s="83">
        <v>2</v>
      </c>
      <c r="J5" s="83">
        <v>1</v>
      </c>
      <c r="K5" s="26">
        <v>0</v>
      </c>
      <c r="L5" s="28">
        <f aca="true" t="shared" si="0" ref="L5:L13">SUM(G5:J5)</f>
        <v>10</v>
      </c>
      <c r="M5" s="28">
        <f aca="true" t="shared" si="1" ref="M5:M13">L5-K5</f>
        <v>10</v>
      </c>
    </row>
    <row r="6" spans="1:13" ht="13.5">
      <c r="A6" s="61">
        <v>3</v>
      </c>
      <c r="B6" s="83">
        <v>2</v>
      </c>
      <c r="C6" s="71" t="s">
        <v>270</v>
      </c>
      <c r="D6" s="71"/>
      <c r="E6" s="71"/>
      <c r="F6" s="71" t="s">
        <v>22</v>
      </c>
      <c r="G6" s="83">
        <v>2</v>
      </c>
      <c r="H6" s="83">
        <v>1</v>
      </c>
      <c r="I6" s="83">
        <v>5</v>
      </c>
      <c r="J6" s="83">
        <v>5</v>
      </c>
      <c r="K6" s="26">
        <v>0</v>
      </c>
      <c r="L6" s="28">
        <f t="shared" si="0"/>
        <v>13</v>
      </c>
      <c r="M6" s="28">
        <f t="shared" si="1"/>
        <v>13</v>
      </c>
    </row>
    <row r="7" spans="1:13" ht="13.5">
      <c r="A7" s="61">
        <v>4</v>
      </c>
      <c r="B7" s="83">
        <v>12</v>
      </c>
      <c r="C7" s="71" t="s">
        <v>271</v>
      </c>
      <c r="D7" s="71"/>
      <c r="E7" s="71"/>
      <c r="F7" s="71" t="s">
        <v>36</v>
      </c>
      <c r="G7" s="83">
        <v>12</v>
      </c>
      <c r="H7" s="83">
        <v>4</v>
      </c>
      <c r="I7" s="83">
        <v>6</v>
      </c>
      <c r="J7" s="83">
        <v>3</v>
      </c>
      <c r="K7" s="26">
        <v>0</v>
      </c>
      <c r="L7" s="28">
        <f t="shared" si="0"/>
        <v>25</v>
      </c>
      <c r="M7" s="28">
        <f t="shared" si="1"/>
        <v>25</v>
      </c>
    </row>
    <row r="8" spans="1:13" ht="13.5">
      <c r="A8" s="61">
        <v>5</v>
      </c>
      <c r="B8" s="83">
        <v>3</v>
      </c>
      <c r="C8" s="71" t="s">
        <v>272</v>
      </c>
      <c r="D8" s="71"/>
      <c r="E8" s="71"/>
      <c r="F8" s="71" t="s">
        <v>245</v>
      </c>
      <c r="G8" s="83">
        <v>3</v>
      </c>
      <c r="H8" s="83">
        <v>12</v>
      </c>
      <c r="I8" s="83">
        <v>4</v>
      </c>
      <c r="J8" s="83">
        <v>12</v>
      </c>
      <c r="K8" s="26">
        <v>0</v>
      </c>
      <c r="L8" s="28">
        <f t="shared" si="0"/>
        <v>31</v>
      </c>
      <c r="M8" s="28">
        <f t="shared" si="1"/>
        <v>31</v>
      </c>
    </row>
    <row r="9" spans="1:13" ht="13.5">
      <c r="A9" s="61">
        <v>6</v>
      </c>
      <c r="B9" s="83">
        <v>12</v>
      </c>
      <c r="C9" s="71" t="s">
        <v>273</v>
      </c>
      <c r="D9" s="71"/>
      <c r="E9" s="71"/>
      <c r="F9" s="71" t="s">
        <v>36</v>
      </c>
      <c r="G9" s="83">
        <v>12</v>
      </c>
      <c r="H9" s="83">
        <v>12</v>
      </c>
      <c r="I9" s="83">
        <v>7</v>
      </c>
      <c r="J9" s="83">
        <v>4</v>
      </c>
      <c r="K9" s="26">
        <v>0</v>
      </c>
      <c r="L9" s="28">
        <f>SUM(G9:J9)</f>
        <v>35</v>
      </c>
      <c r="M9" s="28">
        <f>L9-K9</f>
        <v>35</v>
      </c>
    </row>
    <row r="10" spans="1:13" ht="13.5">
      <c r="A10" s="61">
        <v>7</v>
      </c>
      <c r="B10" s="83">
        <v>12</v>
      </c>
      <c r="C10" s="71" t="s">
        <v>274</v>
      </c>
      <c r="D10" s="71"/>
      <c r="E10" s="71"/>
      <c r="F10" s="71" t="s">
        <v>21</v>
      </c>
      <c r="G10" s="83">
        <v>12</v>
      </c>
      <c r="H10" s="83">
        <v>12</v>
      </c>
      <c r="I10" s="83">
        <v>3</v>
      </c>
      <c r="J10" s="83">
        <v>12</v>
      </c>
      <c r="K10" s="26">
        <v>0</v>
      </c>
      <c r="L10" s="28">
        <f t="shared" si="0"/>
        <v>39</v>
      </c>
      <c r="M10" s="28">
        <f t="shared" si="1"/>
        <v>39</v>
      </c>
    </row>
    <row r="11" spans="1:13" ht="13.5">
      <c r="A11" s="61">
        <v>8</v>
      </c>
      <c r="B11" s="83">
        <v>4</v>
      </c>
      <c r="C11" s="71" t="s">
        <v>275</v>
      </c>
      <c r="D11" s="71"/>
      <c r="E11" s="71"/>
      <c r="F11" s="71" t="s">
        <v>283</v>
      </c>
      <c r="G11" s="83">
        <v>4</v>
      </c>
      <c r="H11" s="83">
        <v>12</v>
      </c>
      <c r="I11" s="83">
        <v>12</v>
      </c>
      <c r="J11" s="83">
        <v>12</v>
      </c>
      <c r="K11" s="26">
        <v>0</v>
      </c>
      <c r="L11" s="28">
        <f t="shared" si="0"/>
        <v>40</v>
      </c>
      <c r="M11" s="28">
        <f t="shared" si="1"/>
        <v>40</v>
      </c>
    </row>
    <row r="12" spans="1:13" ht="13.5">
      <c r="A12" s="61">
        <v>9</v>
      </c>
      <c r="B12" s="83">
        <v>12</v>
      </c>
      <c r="C12" s="71" t="s">
        <v>276</v>
      </c>
      <c r="D12" s="71"/>
      <c r="E12" s="71"/>
      <c r="F12" s="71" t="s">
        <v>21</v>
      </c>
      <c r="G12" s="83">
        <v>12</v>
      </c>
      <c r="H12" s="83">
        <v>12</v>
      </c>
      <c r="I12" s="83">
        <v>12</v>
      </c>
      <c r="J12" s="83">
        <v>6</v>
      </c>
      <c r="K12" s="26">
        <v>0</v>
      </c>
      <c r="L12" s="28">
        <f t="shared" si="0"/>
        <v>42</v>
      </c>
      <c r="M12" s="28">
        <f t="shared" si="1"/>
        <v>42</v>
      </c>
    </row>
    <row r="13" spans="1:13" ht="13.5">
      <c r="A13" s="61">
        <v>10</v>
      </c>
      <c r="B13" s="83">
        <v>6</v>
      </c>
      <c r="C13" s="71" t="s">
        <v>277</v>
      </c>
      <c r="D13" s="71"/>
      <c r="E13" s="71"/>
      <c r="F13" s="71" t="s">
        <v>265</v>
      </c>
      <c r="G13" s="83">
        <v>6</v>
      </c>
      <c r="H13" s="83">
        <v>12</v>
      </c>
      <c r="I13" s="83">
        <v>12</v>
      </c>
      <c r="J13" s="83">
        <v>12</v>
      </c>
      <c r="K13" s="26">
        <v>0</v>
      </c>
      <c r="L13" s="28">
        <f t="shared" si="0"/>
        <v>42</v>
      </c>
      <c r="M13" s="28">
        <f t="shared" si="1"/>
        <v>42</v>
      </c>
    </row>
    <row r="14" spans="1:13" ht="13.5">
      <c r="A14" s="61">
        <v>11</v>
      </c>
      <c r="B14" s="83">
        <v>12</v>
      </c>
      <c r="C14" s="71" t="s">
        <v>278</v>
      </c>
      <c r="D14" s="71"/>
      <c r="E14" s="71"/>
      <c r="F14" s="71" t="s">
        <v>36</v>
      </c>
      <c r="G14" s="83">
        <v>12</v>
      </c>
      <c r="H14" s="83">
        <v>12</v>
      </c>
      <c r="I14" s="83">
        <v>12</v>
      </c>
      <c r="J14" s="83">
        <v>12</v>
      </c>
      <c r="K14" s="26">
        <v>0</v>
      </c>
      <c r="L14" s="28">
        <f>SUM(G14:J14)</f>
        <v>48</v>
      </c>
      <c r="M14" s="28">
        <f>L14-K14</f>
        <v>48</v>
      </c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7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197</v>
      </c>
      <c r="D1" s="21">
        <v>1</v>
      </c>
      <c r="F1">
        <v>1</v>
      </c>
    </row>
    <row r="2" spans="1:6" ht="12.75">
      <c r="A2" t="s">
        <v>162</v>
      </c>
      <c r="D2" s="21">
        <v>2</v>
      </c>
      <c r="F2">
        <f aca="true" t="shared" si="0" ref="F2:F33">F1+1</f>
        <v>2</v>
      </c>
    </row>
    <row r="3" spans="1:6" ht="12.75">
      <c r="A3" t="s">
        <v>163</v>
      </c>
      <c r="D3" s="21">
        <v>3</v>
      </c>
      <c r="F3">
        <f t="shared" si="0"/>
        <v>3</v>
      </c>
    </row>
    <row r="4" spans="1:6" ht="12.75">
      <c r="A4" t="s">
        <v>164</v>
      </c>
      <c r="D4" s="21">
        <v>4</v>
      </c>
      <c r="F4">
        <f t="shared" si="0"/>
        <v>4</v>
      </c>
    </row>
    <row r="5" spans="1:6" ht="12.75">
      <c r="A5" t="s">
        <v>194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196</v>
      </c>
      <c r="D8" s="21">
        <v>8</v>
      </c>
      <c r="F8">
        <f t="shared" si="0"/>
        <v>8</v>
      </c>
    </row>
    <row r="9" spans="1:6" ht="12.75">
      <c r="A9" t="s">
        <v>195</v>
      </c>
      <c r="D9" s="21">
        <v>9</v>
      </c>
      <c r="F9">
        <f t="shared" si="0"/>
        <v>9</v>
      </c>
    </row>
    <row r="10" spans="1:6" ht="12.75">
      <c r="A10" t="s">
        <v>169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165</v>
      </c>
      <c r="D12" s="21">
        <v>12</v>
      </c>
      <c r="F12">
        <f t="shared" si="0"/>
        <v>12</v>
      </c>
    </row>
    <row r="13" spans="1:6" ht="12.75">
      <c r="A13" s="20" t="s">
        <v>166</v>
      </c>
      <c r="D13" s="21">
        <v>13</v>
      </c>
      <c r="F13">
        <f t="shared" si="0"/>
        <v>13</v>
      </c>
    </row>
    <row r="14" spans="1:6" ht="12.75">
      <c r="A14" t="s">
        <v>167</v>
      </c>
      <c r="D14" s="21">
        <v>14</v>
      </c>
      <c r="F14">
        <f t="shared" si="0"/>
        <v>14</v>
      </c>
    </row>
    <row r="15" spans="1:6" ht="12.75">
      <c r="A15" t="s">
        <v>168</v>
      </c>
      <c r="D15" s="21">
        <v>15</v>
      </c>
      <c r="F15">
        <f t="shared" si="0"/>
        <v>15</v>
      </c>
    </row>
    <row r="16" spans="1:6" ht="12.75">
      <c r="A16" t="s">
        <v>198</v>
      </c>
      <c r="D16" s="21">
        <v>16</v>
      </c>
      <c r="F16">
        <f t="shared" si="0"/>
        <v>16</v>
      </c>
    </row>
    <row r="17" spans="1:6" ht="12.75">
      <c r="A17" t="s">
        <v>199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170</v>
      </c>
      <c r="D20" s="21">
        <v>20</v>
      </c>
      <c r="F20">
        <f t="shared" si="0"/>
        <v>20</v>
      </c>
    </row>
    <row r="21" spans="1:6" ht="12.75">
      <c r="A21" t="s">
        <v>200</v>
      </c>
      <c r="D21" s="21">
        <v>21</v>
      </c>
      <c r="F21">
        <f t="shared" si="0"/>
        <v>21</v>
      </c>
    </row>
    <row r="22" spans="1:6" ht="12.75">
      <c r="A22" t="s">
        <v>201</v>
      </c>
      <c r="D22" s="21">
        <v>22</v>
      </c>
      <c r="F22">
        <f t="shared" si="0"/>
        <v>22</v>
      </c>
    </row>
    <row r="23" spans="1:6" ht="12.75">
      <c r="A23" t="s">
        <v>211</v>
      </c>
      <c r="D23" s="21">
        <v>23</v>
      </c>
      <c r="F23">
        <f t="shared" si="0"/>
        <v>23</v>
      </c>
    </row>
    <row r="24" spans="1:6" ht="12.75">
      <c r="A24" t="s">
        <v>212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192</v>
      </c>
      <c r="D26" s="21">
        <v>26</v>
      </c>
      <c r="F26">
        <f t="shared" si="0"/>
        <v>26</v>
      </c>
    </row>
    <row r="27" spans="1:6" ht="12.75">
      <c r="A27" t="s">
        <v>181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182</v>
      </c>
      <c r="D29" s="21">
        <v>29</v>
      </c>
      <c r="F29">
        <f t="shared" si="0"/>
        <v>29</v>
      </c>
    </row>
    <row r="30" spans="1:6" ht="12.75">
      <c r="A30" t="s">
        <v>169</v>
      </c>
      <c r="D30" s="21">
        <v>30</v>
      </c>
      <c r="F30">
        <f t="shared" si="0"/>
        <v>30</v>
      </c>
    </row>
    <row r="31" spans="1:6" ht="12.75">
      <c r="A31" t="s">
        <v>183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184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191</v>
      </c>
      <c r="D36" s="21">
        <v>36</v>
      </c>
      <c r="F36">
        <f t="shared" si="1"/>
        <v>36</v>
      </c>
    </row>
    <row r="37" spans="1:6" ht="12.75">
      <c r="A37" t="s">
        <v>185</v>
      </c>
      <c r="D37" s="21">
        <v>37</v>
      </c>
      <c r="F37">
        <f t="shared" si="1"/>
        <v>37</v>
      </c>
    </row>
    <row r="38" spans="1:6" ht="12.75">
      <c r="A38" t="s">
        <v>186</v>
      </c>
      <c r="D38" s="21">
        <v>38</v>
      </c>
      <c r="F38">
        <f t="shared" si="1"/>
        <v>38</v>
      </c>
    </row>
    <row r="39" spans="1:6" ht="12.75">
      <c r="A39" t="s">
        <v>187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188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189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190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193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202</v>
      </c>
      <c r="D50" s="21">
        <v>50</v>
      </c>
      <c r="F50">
        <f t="shared" si="1"/>
        <v>50</v>
      </c>
    </row>
    <row r="51" ht="12.75">
      <c r="A51" t="s">
        <v>203</v>
      </c>
    </row>
    <row r="52" ht="12.75">
      <c r="A52" t="s">
        <v>204</v>
      </c>
    </row>
    <row r="53" ht="12.75">
      <c r="A53" t="s">
        <v>205</v>
      </c>
    </row>
    <row r="54" ht="12.75">
      <c r="A54" t="s"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109</v>
      </c>
      <c r="B1" s="10" t="s">
        <v>110</v>
      </c>
      <c r="C1" s="10" t="s">
        <v>111</v>
      </c>
      <c r="D1" s="10" t="s">
        <v>112</v>
      </c>
      <c r="E1" s="10" t="s">
        <v>113</v>
      </c>
    </row>
    <row r="2" spans="1:5" ht="12.75">
      <c r="A2" s="11">
        <v>0</v>
      </c>
      <c r="B2" s="11" t="s">
        <v>114</v>
      </c>
      <c r="C2" s="11" t="s">
        <v>115</v>
      </c>
      <c r="D2" s="11" t="s">
        <v>116</v>
      </c>
      <c r="E2" s="12" t="s">
        <v>117</v>
      </c>
    </row>
    <row r="3" spans="1:5" ht="12.75">
      <c r="A3" s="13"/>
      <c r="B3" s="13"/>
      <c r="C3" s="13" t="s">
        <v>118</v>
      </c>
      <c r="D3" s="13"/>
      <c r="E3" s="14"/>
    </row>
    <row r="4" spans="1:5" ht="12.75">
      <c r="A4" s="13"/>
      <c r="B4" s="13"/>
      <c r="C4" s="13" t="s">
        <v>119</v>
      </c>
      <c r="D4" s="13" t="s">
        <v>120</v>
      </c>
      <c r="E4" s="14"/>
    </row>
    <row r="5" spans="1:5" ht="12.75">
      <c r="A5" s="13"/>
      <c r="B5" s="13"/>
      <c r="C5" s="13" t="s">
        <v>121</v>
      </c>
      <c r="D5" s="13"/>
      <c r="E5" s="14"/>
    </row>
    <row r="6" spans="1:5" ht="12.75">
      <c r="A6" s="13">
        <v>1</v>
      </c>
      <c r="B6" s="13" t="s">
        <v>122</v>
      </c>
      <c r="C6" s="13" t="s">
        <v>123</v>
      </c>
      <c r="D6" s="13" t="s">
        <v>124</v>
      </c>
      <c r="E6" s="14" t="s">
        <v>125</v>
      </c>
    </row>
    <row r="7" spans="1:5" ht="12.75">
      <c r="A7" s="13"/>
      <c r="B7" s="13"/>
      <c r="C7" s="13" t="s">
        <v>126</v>
      </c>
      <c r="D7" s="13"/>
      <c r="E7" s="14"/>
    </row>
    <row r="8" spans="1:5" ht="12.75">
      <c r="A8" s="13"/>
      <c r="B8" s="13"/>
      <c r="C8" s="30" t="s">
        <v>127</v>
      </c>
      <c r="D8" s="13" t="s">
        <v>128</v>
      </c>
      <c r="E8" s="14"/>
    </row>
    <row r="9" spans="1:5" ht="13.5" thickBot="1">
      <c r="A9" s="15"/>
      <c r="B9" s="15"/>
      <c r="C9" s="15" t="s">
        <v>129</v>
      </c>
      <c r="D9" s="15"/>
      <c r="E9" s="16"/>
    </row>
    <row r="10" spans="1:5" ht="12.75">
      <c r="A10" s="17">
        <v>2</v>
      </c>
      <c r="B10" s="11" t="s">
        <v>130</v>
      </c>
      <c r="C10" s="11" t="s">
        <v>131</v>
      </c>
      <c r="D10" s="11" t="s">
        <v>132</v>
      </c>
      <c r="E10" s="12" t="s">
        <v>133</v>
      </c>
    </row>
    <row r="11" spans="1:5" ht="12.75">
      <c r="A11" s="18"/>
      <c r="B11" s="13"/>
      <c r="C11" s="13" t="s">
        <v>134</v>
      </c>
      <c r="D11" s="13"/>
      <c r="E11" s="14"/>
    </row>
    <row r="12" spans="1:5" ht="12.75">
      <c r="A12" s="18"/>
      <c r="B12" s="13"/>
      <c r="C12" s="30" t="s">
        <v>135</v>
      </c>
      <c r="D12" s="13" t="s">
        <v>136</v>
      </c>
      <c r="E12" s="14"/>
    </row>
    <row r="13" spans="1:5" ht="12.75">
      <c r="A13" s="18"/>
      <c r="B13" s="13"/>
      <c r="C13" s="13" t="s">
        <v>137</v>
      </c>
      <c r="D13" s="13"/>
      <c r="E13" s="14"/>
    </row>
    <row r="14" spans="1:5" ht="12.75">
      <c r="A14" s="18">
        <v>3</v>
      </c>
      <c r="B14" s="13" t="s">
        <v>138</v>
      </c>
      <c r="C14" s="13" t="s">
        <v>139</v>
      </c>
      <c r="D14" s="13" t="s">
        <v>140</v>
      </c>
      <c r="E14" s="14" t="s">
        <v>141</v>
      </c>
    </row>
    <row r="15" spans="1:5" ht="12.75">
      <c r="A15" s="18"/>
      <c r="B15" s="13"/>
      <c r="C15" s="13" t="s">
        <v>142</v>
      </c>
      <c r="D15" s="13"/>
      <c r="E15" s="14"/>
    </row>
    <row r="16" spans="1:5" ht="12.75">
      <c r="A16" s="18"/>
      <c r="B16" s="13"/>
      <c r="C16" s="30" t="s">
        <v>143</v>
      </c>
      <c r="D16" s="13" t="s">
        <v>144</v>
      </c>
      <c r="E16" s="14"/>
    </row>
    <row r="17" spans="1:5" ht="13.5" thickBot="1">
      <c r="A17" s="19"/>
      <c r="B17" s="15"/>
      <c r="C17" s="15" t="s">
        <v>145</v>
      </c>
      <c r="D17" s="15"/>
      <c r="E17" s="16"/>
    </row>
    <row r="18" spans="1:5" ht="12.75">
      <c r="A18" s="17">
        <v>4</v>
      </c>
      <c r="B18" s="11" t="s">
        <v>146</v>
      </c>
      <c r="C18" s="11" t="s">
        <v>147</v>
      </c>
      <c r="D18" s="11" t="s">
        <v>148</v>
      </c>
      <c r="E18" s="12" t="s">
        <v>149</v>
      </c>
    </row>
    <row r="19" spans="1:5" ht="12.75">
      <c r="A19" s="18"/>
      <c r="B19" s="13"/>
      <c r="C19" s="13" t="s">
        <v>150</v>
      </c>
      <c r="D19" s="13"/>
      <c r="E19" s="14"/>
    </row>
    <row r="20" spans="1:5" ht="12.75">
      <c r="A20" s="18"/>
      <c r="B20" s="13"/>
      <c r="C20" s="30" t="s">
        <v>151</v>
      </c>
      <c r="D20" s="13" t="s">
        <v>152</v>
      </c>
      <c r="E20" s="14"/>
    </row>
    <row r="21" spans="1:5" ht="13.5" thickBot="1">
      <c r="A21" s="19"/>
      <c r="B21" s="15"/>
      <c r="C21" s="15" t="s">
        <v>153</v>
      </c>
      <c r="D21" s="15"/>
      <c r="E21" s="16"/>
    </row>
    <row r="22" spans="1:5" ht="12.75">
      <c r="A22" s="17">
        <v>5</v>
      </c>
      <c r="B22" s="11" t="s">
        <v>154</v>
      </c>
      <c r="C22" s="11" t="s">
        <v>155</v>
      </c>
      <c r="D22" s="11" t="s">
        <v>156</v>
      </c>
      <c r="E22" s="12" t="s">
        <v>157</v>
      </c>
    </row>
    <row r="23" spans="1:5" ht="12.75">
      <c r="A23" s="18"/>
      <c r="B23" s="13"/>
      <c r="C23" s="13" t="s">
        <v>158</v>
      </c>
      <c r="D23" s="13"/>
      <c r="E23" s="14"/>
    </row>
    <row r="24" spans="1:5" ht="12.75">
      <c r="A24" s="18"/>
      <c r="B24" s="13"/>
      <c r="C24" s="30" t="s">
        <v>159</v>
      </c>
      <c r="D24" s="13" t="s">
        <v>160</v>
      </c>
      <c r="E24" s="14"/>
    </row>
    <row r="25" spans="1:5" ht="13.5" thickBot="1">
      <c r="A25" s="19"/>
      <c r="B25" s="15"/>
      <c r="C25" s="15" t="s">
        <v>161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workbookViewId="0" topLeftCell="A2">
      <selection activeCell="B5" sqref="B5"/>
    </sheetView>
  </sheetViews>
  <sheetFormatPr defaultColWidth="9.140625" defaultRowHeight="12.75"/>
  <cols>
    <col min="1" max="1" width="33.28125" style="6" bestFit="1" customWidth="1"/>
    <col min="2" max="2" width="7.421875" style="0" bestFit="1" customWidth="1"/>
    <col min="3" max="3" width="12.421875" style="0" bestFit="1" customWidth="1"/>
    <col min="4" max="4" width="13.8515625" style="0" bestFit="1" customWidth="1"/>
    <col min="5" max="5" width="12.00390625" style="45" bestFit="1" customWidth="1"/>
    <col min="6" max="10" width="6.8515625" style="6" bestFit="1" customWidth="1"/>
    <col min="11" max="11" width="16.57421875" style="0" bestFit="1" customWidth="1"/>
    <col min="12" max="12" width="13.8515625" style="0" bestFit="1" customWidth="1"/>
  </cols>
  <sheetData>
    <row r="1" spans="1:12" ht="12.75">
      <c r="A1" s="3" t="s">
        <v>244</v>
      </c>
      <c r="B1" s="3" t="s">
        <v>6</v>
      </c>
      <c r="C1" s="4" t="s">
        <v>7</v>
      </c>
      <c r="D1" s="4" t="s">
        <v>8</v>
      </c>
      <c r="E1" s="43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  <c r="K1" s="47" t="s">
        <v>242</v>
      </c>
      <c r="L1" s="48" t="s">
        <v>243</v>
      </c>
    </row>
    <row r="2" spans="1:10" ht="12.75">
      <c r="A2" s="1" t="s">
        <v>180</v>
      </c>
      <c r="B2" s="1" t="s">
        <v>106</v>
      </c>
      <c r="C2" s="1" t="s">
        <v>107</v>
      </c>
      <c r="D2" s="1" t="s">
        <v>108</v>
      </c>
      <c r="E2" s="44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179</v>
      </c>
    </row>
    <row r="3" spans="1:10" ht="12.75">
      <c r="A3" t="s">
        <v>227</v>
      </c>
      <c r="B3" s="39" t="s">
        <v>14</v>
      </c>
      <c r="C3" s="40" t="s">
        <v>13</v>
      </c>
      <c r="D3" s="40" t="s">
        <v>13</v>
      </c>
      <c r="E3" s="45">
        <v>1.002</v>
      </c>
      <c r="F3" s="49">
        <f aca="true" t="shared" si="0" ref="F3:J20">E3</f>
        <v>1.002</v>
      </c>
      <c r="G3" s="49">
        <f t="shared" si="0"/>
        <v>1.002</v>
      </c>
      <c r="H3" s="49">
        <f t="shared" si="0"/>
        <v>1.002</v>
      </c>
      <c r="I3" s="49">
        <f t="shared" si="0"/>
        <v>1.002</v>
      </c>
      <c r="J3" s="49">
        <f t="shared" si="0"/>
        <v>1.002</v>
      </c>
    </row>
    <row r="4" spans="1:10" ht="12.75">
      <c r="A4" t="s">
        <v>226</v>
      </c>
      <c r="B4" s="39" t="s">
        <v>225</v>
      </c>
      <c r="C4" s="40" t="s">
        <v>13</v>
      </c>
      <c r="D4" s="40" t="s">
        <v>13</v>
      </c>
      <c r="E4" s="45">
        <v>0.981</v>
      </c>
      <c r="F4" s="49">
        <f t="shared" si="0"/>
        <v>0.981</v>
      </c>
      <c r="G4" s="49">
        <f t="shared" si="0"/>
        <v>0.981</v>
      </c>
      <c r="H4" s="49">
        <f t="shared" si="0"/>
        <v>0.981</v>
      </c>
      <c r="I4" s="49">
        <f t="shared" si="0"/>
        <v>0.981</v>
      </c>
      <c r="J4" s="49">
        <f t="shared" si="0"/>
        <v>0.981</v>
      </c>
    </row>
    <row r="5" spans="1:10" ht="12.75">
      <c r="A5" t="s">
        <v>253</v>
      </c>
      <c r="B5" s="39" t="s">
        <v>15</v>
      </c>
      <c r="C5" s="40" t="s">
        <v>13</v>
      </c>
      <c r="D5" s="40" t="s">
        <v>13</v>
      </c>
      <c r="E5" s="35">
        <v>1.04</v>
      </c>
      <c r="F5" s="49">
        <f>E5</f>
        <v>1.04</v>
      </c>
      <c r="G5" s="49">
        <f>F5</f>
        <v>1.04</v>
      </c>
      <c r="H5" s="49">
        <f>G5</f>
        <v>1.04</v>
      </c>
      <c r="I5" s="49">
        <f>H5</f>
        <v>1.04</v>
      </c>
      <c r="J5" s="49">
        <f>I5</f>
        <v>1.04</v>
      </c>
    </row>
    <row r="6" spans="1:10" ht="12.75">
      <c r="A6" t="s">
        <v>288</v>
      </c>
      <c r="B6" s="39" t="s">
        <v>283</v>
      </c>
      <c r="C6" s="40" t="s">
        <v>13</v>
      </c>
      <c r="D6" s="40" t="s">
        <v>13</v>
      </c>
      <c r="E6" s="35">
        <v>1.022</v>
      </c>
      <c r="F6" s="49">
        <f aca="true" t="shared" si="1" ref="F6:J8">E6</f>
        <v>1.022</v>
      </c>
      <c r="G6" s="49">
        <f t="shared" si="1"/>
        <v>1.022</v>
      </c>
      <c r="H6" s="49">
        <f t="shared" si="1"/>
        <v>1.022</v>
      </c>
      <c r="I6" s="49">
        <f t="shared" si="1"/>
        <v>1.022</v>
      </c>
      <c r="J6" s="49">
        <f t="shared" si="1"/>
        <v>1.022</v>
      </c>
    </row>
    <row r="7" spans="1:10" ht="12.75">
      <c r="A7" t="s">
        <v>287</v>
      </c>
      <c r="B7" s="39" t="s">
        <v>289</v>
      </c>
      <c r="C7" s="40" t="s">
        <v>13</v>
      </c>
      <c r="D7" s="40" t="s">
        <v>13</v>
      </c>
      <c r="E7" s="35">
        <v>1.045</v>
      </c>
      <c r="F7" s="49">
        <f t="shared" si="1"/>
        <v>1.045</v>
      </c>
      <c r="G7" s="49">
        <f t="shared" si="1"/>
        <v>1.045</v>
      </c>
      <c r="H7" s="49">
        <f t="shared" si="1"/>
        <v>1.045</v>
      </c>
      <c r="I7" s="49">
        <f t="shared" si="1"/>
        <v>1.045</v>
      </c>
      <c r="J7" s="49">
        <f t="shared" si="1"/>
        <v>1.045</v>
      </c>
    </row>
    <row r="8" spans="1:10" ht="12.75">
      <c r="A8" t="s">
        <v>286</v>
      </c>
      <c r="B8" s="39" t="s">
        <v>281</v>
      </c>
      <c r="C8" s="40" t="s">
        <v>13</v>
      </c>
      <c r="D8" s="40" t="s">
        <v>13</v>
      </c>
      <c r="E8" s="35">
        <v>1.038</v>
      </c>
      <c r="F8" s="49">
        <f t="shared" si="1"/>
        <v>1.038</v>
      </c>
      <c r="G8" s="49">
        <f t="shared" si="1"/>
        <v>1.038</v>
      </c>
      <c r="H8" s="49">
        <f t="shared" si="1"/>
        <v>1.038</v>
      </c>
      <c r="I8" s="49">
        <f t="shared" si="1"/>
        <v>1.038</v>
      </c>
      <c r="J8" s="49">
        <f t="shared" si="1"/>
        <v>1.038</v>
      </c>
    </row>
    <row r="9" spans="1:10" ht="12.75">
      <c r="A9" t="s">
        <v>280</v>
      </c>
      <c r="B9" s="39" t="s">
        <v>282</v>
      </c>
      <c r="C9" s="40" t="s">
        <v>13</v>
      </c>
      <c r="D9" s="40" t="s">
        <v>13</v>
      </c>
      <c r="E9" s="35">
        <v>1.062</v>
      </c>
      <c r="F9" s="49">
        <f aca="true" t="shared" si="2" ref="F9:J12">E9</f>
        <v>1.062</v>
      </c>
      <c r="G9" s="49">
        <f t="shared" si="2"/>
        <v>1.062</v>
      </c>
      <c r="H9" s="49">
        <f t="shared" si="2"/>
        <v>1.062</v>
      </c>
      <c r="I9" s="49">
        <f t="shared" si="2"/>
        <v>1.062</v>
      </c>
      <c r="J9" s="49">
        <f t="shared" si="2"/>
        <v>1.062</v>
      </c>
    </row>
    <row r="10" spans="1:10" ht="12.75">
      <c r="A10" t="s">
        <v>254</v>
      </c>
      <c r="B10" s="39" t="s">
        <v>245</v>
      </c>
      <c r="C10" s="40" t="s">
        <v>13</v>
      </c>
      <c r="D10" s="40" t="s">
        <v>13</v>
      </c>
      <c r="E10" s="35">
        <v>1.056</v>
      </c>
      <c r="F10" s="49">
        <f t="shared" si="2"/>
        <v>1.056</v>
      </c>
      <c r="G10" s="49">
        <f t="shared" si="2"/>
        <v>1.056</v>
      </c>
      <c r="H10" s="49">
        <f t="shared" si="2"/>
        <v>1.056</v>
      </c>
      <c r="I10" s="49">
        <f t="shared" si="2"/>
        <v>1.056</v>
      </c>
      <c r="J10" s="49">
        <f t="shared" si="2"/>
        <v>1.056</v>
      </c>
    </row>
    <row r="11" spans="1:10" ht="12.75">
      <c r="A11" t="s">
        <v>228</v>
      </c>
      <c r="B11" s="39" t="s">
        <v>16</v>
      </c>
      <c r="C11" s="39">
        <v>330</v>
      </c>
      <c r="D11" s="39"/>
      <c r="E11">
        <v>1</v>
      </c>
      <c r="F11" s="49">
        <f t="shared" si="2"/>
        <v>1</v>
      </c>
      <c r="G11" s="49">
        <f t="shared" si="2"/>
        <v>1</v>
      </c>
      <c r="H11" s="49">
        <f t="shared" si="2"/>
        <v>1</v>
      </c>
      <c r="I11" s="49">
        <f t="shared" si="2"/>
        <v>1</v>
      </c>
      <c r="J11" s="49">
        <f t="shared" si="2"/>
        <v>1</v>
      </c>
    </row>
    <row r="12" spans="1:12" ht="12.75">
      <c r="A12" s="39" t="s">
        <v>223</v>
      </c>
      <c r="B12" s="39" t="s">
        <v>17</v>
      </c>
      <c r="C12" s="40" t="s">
        <v>13</v>
      </c>
      <c r="D12" s="40" t="s">
        <v>13</v>
      </c>
      <c r="E12">
        <f>K12/L12</f>
        <v>1.1298076923076923</v>
      </c>
      <c r="F12" s="49">
        <f t="shared" si="2"/>
        <v>1.1298076923076923</v>
      </c>
      <c r="G12" s="49">
        <f t="shared" si="2"/>
        <v>1.1298076923076923</v>
      </c>
      <c r="H12" s="49">
        <f t="shared" si="2"/>
        <v>1.1298076923076923</v>
      </c>
      <c r="I12" s="49">
        <f t="shared" si="2"/>
        <v>1.1298076923076923</v>
      </c>
      <c r="J12" s="49">
        <f t="shared" si="2"/>
        <v>1.1298076923076923</v>
      </c>
      <c r="K12" s="46">
        <v>70.5</v>
      </c>
      <c r="L12" s="39">
        <v>62.4</v>
      </c>
    </row>
    <row r="13" spans="1:10" ht="12.75">
      <c r="A13" t="s">
        <v>247</v>
      </c>
      <c r="B13" s="39" t="s">
        <v>249</v>
      </c>
      <c r="C13" s="40" t="s">
        <v>13</v>
      </c>
      <c r="D13" s="40" t="s">
        <v>13</v>
      </c>
      <c r="E13" s="35">
        <v>1.032</v>
      </c>
      <c r="F13" s="49">
        <f t="shared" si="0"/>
        <v>1.032</v>
      </c>
      <c r="G13" s="49">
        <f t="shared" si="0"/>
        <v>1.032</v>
      </c>
      <c r="H13" s="49">
        <f t="shared" si="0"/>
        <v>1.032</v>
      </c>
      <c r="I13" s="49">
        <f t="shared" si="0"/>
        <v>1.032</v>
      </c>
      <c r="J13" s="49">
        <f t="shared" si="0"/>
        <v>1.032</v>
      </c>
    </row>
    <row r="14" spans="1:10" ht="12.75">
      <c r="A14" t="s">
        <v>248</v>
      </c>
      <c r="B14" s="39" t="s">
        <v>250</v>
      </c>
      <c r="C14" s="40" t="s">
        <v>13</v>
      </c>
      <c r="D14" s="40" t="s">
        <v>13</v>
      </c>
      <c r="E14" s="35">
        <v>1.051</v>
      </c>
      <c r="F14" s="49">
        <f t="shared" si="0"/>
        <v>1.051</v>
      </c>
      <c r="G14" s="49">
        <f t="shared" si="0"/>
        <v>1.051</v>
      </c>
      <c r="H14" s="49">
        <f t="shared" si="0"/>
        <v>1.051</v>
      </c>
      <c r="I14" s="49">
        <f t="shared" si="0"/>
        <v>1.051</v>
      </c>
      <c r="J14" s="49">
        <f t="shared" si="0"/>
        <v>1.051</v>
      </c>
    </row>
    <row r="15" spans="1:10" ht="12.75">
      <c r="A15" t="s">
        <v>18</v>
      </c>
      <c r="B15" s="39" t="s">
        <v>19</v>
      </c>
      <c r="C15" s="40" t="s">
        <v>13</v>
      </c>
      <c r="D15" s="40" t="s">
        <v>13</v>
      </c>
      <c r="E15">
        <v>1.381</v>
      </c>
      <c r="F15" s="49">
        <f t="shared" si="0"/>
        <v>1.381</v>
      </c>
      <c r="G15" s="49">
        <f t="shared" si="0"/>
        <v>1.381</v>
      </c>
      <c r="H15" s="49">
        <f t="shared" si="0"/>
        <v>1.381</v>
      </c>
      <c r="I15" s="49">
        <f t="shared" si="0"/>
        <v>1.381</v>
      </c>
      <c r="J15" s="49">
        <f t="shared" si="0"/>
        <v>1.381</v>
      </c>
    </row>
    <row r="16" spans="1:10" ht="12.75">
      <c r="A16" t="s">
        <v>20</v>
      </c>
      <c r="B16" s="39" t="s">
        <v>21</v>
      </c>
      <c r="C16" s="40">
        <v>285</v>
      </c>
      <c r="D16" s="40" t="s">
        <v>13</v>
      </c>
      <c r="E16" s="35">
        <v>1.193</v>
      </c>
      <c r="F16" s="49">
        <f t="shared" si="0"/>
        <v>1.193</v>
      </c>
      <c r="G16" s="49">
        <f t="shared" si="0"/>
        <v>1.193</v>
      </c>
      <c r="H16" s="49">
        <f t="shared" si="0"/>
        <v>1.193</v>
      </c>
      <c r="I16" s="49">
        <f t="shared" si="0"/>
        <v>1.193</v>
      </c>
      <c r="J16" s="49">
        <f t="shared" si="0"/>
        <v>1.193</v>
      </c>
    </row>
    <row r="17" spans="1:10" ht="12.75">
      <c r="A17" t="s">
        <v>252</v>
      </c>
      <c r="B17" s="39" t="s">
        <v>246</v>
      </c>
      <c r="C17" s="40">
        <v>285</v>
      </c>
      <c r="D17" s="40" t="s">
        <v>13</v>
      </c>
      <c r="E17">
        <v>1.117</v>
      </c>
      <c r="F17" s="49">
        <f t="shared" si="0"/>
        <v>1.117</v>
      </c>
      <c r="G17" s="49">
        <f t="shared" si="0"/>
        <v>1.117</v>
      </c>
      <c r="H17" s="49">
        <f t="shared" si="0"/>
        <v>1.117</v>
      </c>
      <c r="I17" s="49">
        <f t="shared" si="0"/>
        <v>1.117</v>
      </c>
      <c r="J17" s="49">
        <f t="shared" si="0"/>
        <v>1.117</v>
      </c>
    </row>
    <row r="18" spans="1:10" ht="12.75">
      <c r="A18" t="s">
        <v>284</v>
      </c>
      <c r="B18" s="52" t="s">
        <v>22</v>
      </c>
      <c r="C18" s="40">
        <v>160</v>
      </c>
      <c r="D18" s="40" t="s">
        <v>13</v>
      </c>
      <c r="E18" s="35">
        <v>1.19</v>
      </c>
      <c r="F18" s="49">
        <f t="shared" si="0"/>
        <v>1.19</v>
      </c>
      <c r="G18" s="49">
        <f t="shared" si="0"/>
        <v>1.19</v>
      </c>
      <c r="H18" s="49">
        <f t="shared" si="0"/>
        <v>1.19</v>
      </c>
      <c r="I18" s="49">
        <f t="shared" si="0"/>
        <v>1.19</v>
      </c>
      <c r="J18" s="49">
        <f t="shared" si="0"/>
        <v>1.19</v>
      </c>
    </row>
    <row r="19" spans="1:10" ht="12.75">
      <c r="A19" t="s">
        <v>229</v>
      </c>
      <c r="B19" s="52" t="s">
        <v>285</v>
      </c>
      <c r="C19" s="40">
        <v>160</v>
      </c>
      <c r="D19" s="40" t="s">
        <v>13</v>
      </c>
      <c r="E19" s="35">
        <v>1.214</v>
      </c>
      <c r="F19" s="49">
        <f t="shared" si="0"/>
        <v>1.214</v>
      </c>
      <c r="G19" s="49">
        <f t="shared" si="0"/>
        <v>1.214</v>
      </c>
      <c r="H19" s="49">
        <f t="shared" si="0"/>
        <v>1.214</v>
      </c>
      <c r="I19" s="49">
        <f t="shared" si="0"/>
        <v>1.214</v>
      </c>
      <c r="J19" s="49">
        <f t="shared" si="0"/>
        <v>1.214</v>
      </c>
    </row>
    <row r="20" spans="1:10" ht="12.75">
      <c r="A20" t="s">
        <v>255</v>
      </c>
      <c r="B20" s="10" t="s">
        <v>23</v>
      </c>
      <c r="C20" s="40">
        <v>295</v>
      </c>
      <c r="D20" s="40" t="s">
        <v>13</v>
      </c>
      <c r="E20" s="35">
        <v>1.091</v>
      </c>
      <c r="F20" s="50">
        <f t="shared" si="0"/>
        <v>1.091</v>
      </c>
      <c r="G20" s="50">
        <f t="shared" si="0"/>
        <v>1.091</v>
      </c>
      <c r="H20" s="50">
        <f t="shared" si="0"/>
        <v>1.091</v>
      </c>
      <c r="I20" s="50">
        <f t="shared" si="0"/>
        <v>1.091</v>
      </c>
      <c r="J20" s="50">
        <f t="shared" si="0"/>
        <v>1.091</v>
      </c>
    </row>
    <row r="21" spans="1:10" ht="12.75">
      <c r="A21" t="s">
        <v>230</v>
      </c>
      <c r="B21" s="10" t="s">
        <v>258</v>
      </c>
      <c r="C21" s="40">
        <v>295</v>
      </c>
      <c r="D21" s="40" t="s">
        <v>13</v>
      </c>
      <c r="E21">
        <v>1.093</v>
      </c>
      <c r="F21" s="49">
        <f aca="true" t="shared" si="3" ref="F21:J32">E21</f>
        <v>1.093</v>
      </c>
      <c r="G21" s="49">
        <f t="shared" si="3"/>
        <v>1.093</v>
      </c>
      <c r="H21" s="49">
        <f t="shared" si="3"/>
        <v>1.093</v>
      </c>
      <c r="I21" s="49">
        <f t="shared" si="3"/>
        <v>1.093</v>
      </c>
      <c r="J21" s="49">
        <f t="shared" si="3"/>
        <v>1.093</v>
      </c>
    </row>
    <row r="22" spans="1:10" ht="12.75">
      <c r="A22" t="s">
        <v>231</v>
      </c>
      <c r="B22" s="39" t="s">
        <v>28</v>
      </c>
      <c r="C22" s="40">
        <v>310</v>
      </c>
      <c r="D22" s="40" t="s">
        <v>13</v>
      </c>
      <c r="E22">
        <v>1.111</v>
      </c>
      <c r="F22" s="49">
        <f t="shared" si="3"/>
        <v>1.111</v>
      </c>
      <c r="G22" s="49">
        <f t="shared" si="3"/>
        <v>1.111</v>
      </c>
      <c r="H22" s="49">
        <f t="shared" si="3"/>
        <v>1.111</v>
      </c>
      <c r="I22" s="49">
        <f t="shared" si="3"/>
        <v>1.111</v>
      </c>
      <c r="J22" s="49">
        <f t="shared" si="3"/>
        <v>1.111</v>
      </c>
    </row>
    <row r="23" spans="1:10" ht="12.75">
      <c r="A23" t="s">
        <v>232</v>
      </c>
      <c r="B23" s="39" t="s">
        <v>24</v>
      </c>
      <c r="C23" s="40">
        <v>295</v>
      </c>
      <c r="D23" s="40" t="s">
        <v>13</v>
      </c>
      <c r="E23" s="35">
        <v>1.019</v>
      </c>
      <c r="F23" s="49">
        <f t="shared" si="3"/>
        <v>1.019</v>
      </c>
      <c r="G23" s="49">
        <f t="shared" si="3"/>
        <v>1.019</v>
      </c>
      <c r="H23" s="49">
        <f t="shared" si="3"/>
        <v>1.019</v>
      </c>
      <c r="I23" s="49">
        <f t="shared" si="3"/>
        <v>1.019</v>
      </c>
      <c r="J23" s="49">
        <f t="shared" si="3"/>
        <v>1.019</v>
      </c>
    </row>
    <row r="24" spans="1:10" ht="12.75">
      <c r="A24" t="s">
        <v>233</v>
      </c>
      <c r="B24" s="39" t="s">
        <v>25</v>
      </c>
      <c r="C24" s="40">
        <v>330</v>
      </c>
      <c r="D24" s="40" t="s">
        <v>13</v>
      </c>
      <c r="E24" s="35">
        <v>0.947</v>
      </c>
      <c r="F24" s="49">
        <f t="shared" si="3"/>
        <v>0.947</v>
      </c>
      <c r="G24" s="49">
        <f t="shared" si="3"/>
        <v>0.947</v>
      </c>
      <c r="H24" s="49">
        <f t="shared" si="3"/>
        <v>0.947</v>
      </c>
      <c r="I24" s="49">
        <f t="shared" si="3"/>
        <v>0.947</v>
      </c>
      <c r="J24" s="49">
        <f t="shared" si="3"/>
        <v>0.947</v>
      </c>
    </row>
    <row r="25" spans="1:10" ht="12.75">
      <c r="A25" t="s">
        <v>256</v>
      </c>
      <c r="B25" s="10" t="s">
        <v>257</v>
      </c>
      <c r="C25" s="40" t="s">
        <v>13</v>
      </c>
      <c r="D25" s="40" t="s">
        <v>13</v>
      </c>
      <c r="E25">
        <v>1.133</v>
      </c>
      <c r="F25" s="50">
        <f t="shared" si="3"/>
        <v>1.133</v>
      </c>
      <c r="G25" s="50">
        <f t="shared" si="3"/>
        <v>1.133</v>
      </c>
      <c r="H25" s="50">
        <f t="shared" si="3"/>
        <v>1.133</v>
      </c>
      <c r="I25" s="50">
        <f t="shared" si="3"/>
        <v>1.133</v>
      </c>
      <c r="J25" s="50">
        <f t="shared" si="3"/>
        <v>1.133</v>
      </c>
    </row>
    <row r="26" spans="1:10" ht="12.75">
      <c r="A26" t="s">
        <v>234</v>
      </c>
      <c r="B26" s="39" t="s">
        <v>224</v>
      </c>
      <c r="C26" s="40" t="s">
        <v>13</v>
      </c>
      <c r="D26" s="40" t="s">
        <v>13</v>
      </c>
      <c r="E26">
        <v>1.082</v>
      </c>
      <c r="F26" s="49">
        <f t="shared" si="3"/>
        <v>1.082</v>
      </c>
      <c r="G26" s="49">
        <f t="shared" si="3"/>
        <v>1.082</v>
      </c>
      <c r="H26" s="49">
        <f t="shared" si="3"/>
        <v>1.082</v>
      </c>
      <c r="I26" s="49">
        <f t="shared" si="3"/>
        <v>1.082</v>
      </c>
      <c r="J26" s="49">
        <f t="shared" si="3"/>
        <v>1.082</v>
      </c>
    </row>
    <row r="27" spans="1:10" ht="12.75">
      <c r="A27" t="s">
        <v>26</v>
      </c>
      <c r="B27" s="39" t="s">
        <v>27</v>
      </c>
      <c r="C27" s="40" t="s">
        <v>13</v>
      </c>
      <c r="D27" s="40" t="s">
        <v>13</v>
      </c>
      <c r="E27" s="35">
        <v>1.242</v>
      </c>
      <c r="F27" s="49">
        <f t="shared" si="3"/>
        <v>1.242</v>
      </c>
      <c r="G27" s="49">
        <f t="shared" si="3"/>
        <v>1.242</v>
      </c>
      <c r="H27" s="49">
        <f t="shared" si="3"/>
        <v>1.242</v>
      </c>
      <c r="I27" s="49">
        <f t="shared" si="3"/>
        <v>1.242</v>
      </c>
      <c r="J27" s="49">
        <f t="shared" si="3"/>
        <v>1.242</v>
      </c>
    </row>
    <row r="28" spans="1:10" ht="12.75">
      <c r="A28" t="s">
        <v>235</v>
      </c>
      <c r="B28" s="39" t="s">
        <v>29</v>
      </c>
      <c r="C28" s="40">
        <v>308</v>
      </c>
      <c r="D28" s="40" t="s">
        <v>13</v>
      </c>
      <c r="E28">
        <v>1</v>
      </c>
      <c r="F28" s="49">
        <f t="shared" si="3"/>
        <v>1</v>
      </c>
      <c r="G28" s="49">
        <f t="shared" si="3"/>
        <v>1</v>
      </c>
      <c r="H28" s="49">
        <f t="shared" si="3"/>
        <v>1</v>
      </c>
      <c r="I28" s="49">
        <f t="shared" si="3"/>
        <v>1</v>
      </c>
      <c r="J28" s="49">
        <f t="shared" si="3"/>
        <v>1</v>
      </c>
    </row>
    <row r="29" spans="1:10" ht="12.75">
      <c r="A29" t="s">
        <v>30</v>
      </c>
      <c r="B29" s="39" t="s">
        <v>31</v>
      </c>
      <c r="C29" s="40" t="s">
        <v>13</v>
      </c>
      <c r="D29" s="40" t="s">
        <v>13</v>
      </c>
      <c r="E29" s="35">
        <v>1.492</v>
      </c>
      <c r="F29" s="49">
        <f t="shared" si="3"/>
        <v>1.492</v>
      </c>
      <c r="G29" s="49">
        <f t="shared" si="3"/>
        <v>1.492</v>
      </c>
      <c r="H29" s="49">
        <f t="shared" si="3"/>
        <v>1.492</v>
      </c>
      <c r="I29" s="49">
        <f t="shared" si="3"/>
        <v>1.492</v>
      </c>
      <c r="J29" s="49">
        <f t="shared" si="3"/>
        <v>1.492</v>
      </c>
    </row>
    <row r="30" spans="1:10" ht="12.75">
      <c r="A30" t="s">
        <v>240</v>
      </c>
      <c r="B30" s="53" t="s">
        <v>36</v>
      </c>
      <c r="C30" s="40">
        <v>145</v>
      </c>
      <c r="D30" s="40">
        <v>1</v>
      </c>
      <c r="E30">
        <v>1.105</v>
      </c>
      <c r="F30" s="49">
        <f t="shared" si="3"/>
        <v>1.105</v>
      </c>
      <c r="G30" s="49">
        <f t="shared" si="3"/>
        <v>1.105</v>
      </c>
      <c r="H30" s="49">
        <f t="shared" si="3"/>
        <v>1.105</v>
      </c>
      <c r="I30" s="49">
        <f t="shared" si="3"/>
        <v>1.105</v>
      </c>
      <c r="J30" s="49">
        <f t="shared" si="3"/>
        <v>1.105</v>
      </c>
    </row>
    <row r="31" spans="1:10" ht="12.75">
      <c r="A31" t="s">
        <v>241</v>
      </c>
      <c r="B31" s="53" t="s">
        <v>37</v>
      </c>
      <c r="C31" s="40">
        <v>325</v>
      </c>
      <c r="D31" s="40">
        <v>2</v>
      </c>
      <c r="E31" s="35">
        <v>0.97</v>
      </c>
      <c r="F31" s="49">
        <f t="shared" si="3"/>
        <v>0.97</v>
      </c>
      <c r="G31" s="49">
        <f t="shared" si="3"/>
        <v>0.97</v>
      </c>
      <c r="H31" s="49">
        <f t="shared" si="3"/>
        <v>0.97</v>
      </c>
      <c r="I31" s="49">
        <f t="shared" si="3"/>
        <v>0.97</v>
      </c>
      <c r="J31" s="49">
        <f t="shared" si="3"/>
        <v>0.97</v>
      </c>
    </row>
    <row r="32" spans="1:10" ht="12.75">
      <c r="A32" t="s">
        <v>261</v>
      </c>
      <c r="B32" s="54" t="s">
        <v>262</v>
      </c>
      <c r="C32" s="40" t="s">
        <v>13</v>
      </c>
      <c r="D32" s="40">
        <v>2</v>
      </c>
      <c r="E32">
        <v>0.88</v>
      </c>
      <c r="F32" s="50">
        <f t="shared" si="3"/>
        <v>0.88</v>
      </c>
      <c r="G32" s="50">
        <f t="shared" si="3"/>
        <v>0.88</v>
      </c>
      <c r="H32" s="50">
        <f t="shared" si="3"/>
        <v>0.88</v>
      </c>
      <c r="I32" s="50">
        <f t="shared" si="3"/>
        <v>0.88</v>
      </c>
      <c r="J32" s="50">
        <f t="shared" si="3"/>
        <v>0.88</v>
      </c>
    </row>
    <row r="33" spans="1:10" ht="12.75">
      <c r="A33" t="s">
        <v>251</v>
      </c>
      <c r="B33" s="55" t="s">
        <v>263</v>
      </c>
      <c r="C33" s="40">
        <v>325</v>
      </c>
      <c r="D33" s="40">
        <v>2</v>
      </c>
      <c r="E33" s="35">
        <v>0.858</v>
      </c>
      <c r="F33" s="49">
        <f aca="true" t="shared" si="4" ref="F33:J34">E33</f>
        <v>0.858</v>
      </c>
      <c r="G33" s="49">
        <f t="shared" si="4"/>
        <v>0.858</v>
      </c>
      <c r="H33" s="49">
        <f t="shared" si="4"/>
        <v>0.858</v>
      </c>
      <c r="I33" s="49">
        <f t="shared" si="4"/>
        <v>0.858</v>
      </c>
      <c r="J33" s="49">
        <f t="shared" si="4"/>
        <v>0.858</v>
      </c>
    </row>
    <row r="34" spans="1:10" ht="12.75">
      <c r="A34" t="s">
        <v>264</v>
      </c>
      <c r="B34" s="10" t="s">
        <v>265</v>
      </c>
      <c r="C34" s="40" t="s">
        <v>13</v>
      </c>
      <c r="D34" s="40">
        <v>2</v>
      </c>
      <c r="E34" s="35">
        <v>0.858</v>
      </c>
      <c r="F34" s="50">
        <f t="shared" si="4"/>
        <v>0.858</v>
      </c>
      <c r="G34" s="50">
        <f t="shared" si="4"/>
        <v>0.858</v>
      </c>
      <c r="H34" s="50">
        <f t="shared" si="4"/>
        <v>0.858</v>
      </c>
      <c r="I34" s="50">
        <f t="shared" si="4"/>
        <v>0.858</v>
      </c>
      <c r="J34" s="50">
        <f t="shared" si="4"/>
        <v>0.858</v>
      </c>
    </row>
    <row r="35" spans="1:10" ht="12.75">
      <c r="A35" t="s">
        <v>237</v>
      </c>
      <c r="B35" t="s">
        <v>32</v>
      </c>
      <c r="C35" s="40">
        <v>145</v>
      </c>
      <c r="D35" s="40">
        <v>1</v>
      </c>
      <c r="E35">
        <v>1.249</v>
      </c>
      <c r="F35" s="49">
        <f aca="true" t="shared" si="5" ref="F35:J42">E35</f>
        <v>1.249</v>
      </c>
      <c r="G35" s="49">
        <f t="shared" si="5"/>
        <v>1.249</v>
      </c>
      <c r="H35" s="49">
        <f t="shared" si="5"/>
        <v>1.249</v>
      </c>
      <c r="I35" s="49">
        <f t="shared" si="5"/>
        <v>1.249</v>
      </c>
      <c r="J35" s="49">
        <f t="shared" si="5"/>
        <v>1.249</v>
      </c>
    </row>
    <row r="36" spans="1:10" ht="12.75">
      <c r="A36" t="s">
        <v>238</v>
      </c>
      <c r="B36" t="s">
        <v>33</v>
      </c>
      <c r="C36" s="40">
        <v>145</v>
      </c>
      <c r="D36" s="40">
        <v>1</v>
      </c>
      <c r="E36">
        <v>1.117</v>
      </c>
      <c r="F36" s="49">
        <f t="shared" si="5"/>
        <v>1.117</v>
      </c>
      <c r="G36" s="49">
        <f t="shared" si="5"/>
        <v>1.117</v>
      </c>
      <c r="H36" s="49">
        <f t="shared" si="5"/>
        <v>1.117</v>
      </c>
      <c r="I36" s="49">
        <f t="shared" si="5"/>
        <v>1.117</v>
      </c>
      <c r="J36" s="49">
        <f t="shared" si="5"/>
        <v>1.117</v>
      </c>
    </row>
    <row r="37" spans="1:10" ht="12.75">
      <c r="A37" t="s">
        <v>259</v>
      </c>
      <c r="B37" t="s">
        <v>260</v>
      </c>
      <c r="C37" s="40">
        <v>290</v>
      </c>
      <c r="D37" s="40">
        <v>2</v>
      </c>
      <c r="E37">
        <v>1.018</v>
      </c>
      <c r="F37" s="50">
        <f t="shared" si="5"/>
        <v>1.018</v>
      </c>
      <c r="G37" s="50">
        <f t="shared" si="5"/>
        <v>1.018</v>
      </c>
      <c r="H37" s="50">
        <f t="shared" si="5"/>
        <v>1.018</v>
      </c>
      <c r="I37" s="50">
        <f t="shared" si="5"/>
        <v>1.018</v>
      </c>
      <c r="J37" s="50">
        <f t="shared" si="5"/>
        <v>1.018</v>
      </c>
    </row>
    <row r="38" spans="1:10" ht="12.75">
      <c r="A38" t="s">
        <v>239</v>
      </c>
      <c r="B38" t="s">
        <v>34</v>
      </c>
      <c r="C38" s="40">
        <v>145</v>
      </c>
      <c r="D38" s="40">
        <v>2</v>
      </c>
      <c r="E38">
        <v>1.005</v>
      </c>
      <c r="F38" s="49">
        <f t="shared" si="5"/>
        <v>1.005</v>
      </c>
      <c r="G38" s="49">
        <f t="shared" si="5"/>
        <v>1.005</v>
      </c>
      <c r="H38" s="49">
        <f t="shared" si="5"/>
        <v>1.005</v>
      </c>
      <c r="I38" s="49">
        <f t="shared" si="5"/>
        <v>1.005</v>
      </c>
      <c r="J38" s="49">
        <f t="shared" si="5"/>
        <v>1.005</v>
      </c>
    </row>
    <row r="39" spans="1:10" ht="12.75">
      <c r="A39" t="s">
        <v>236</v>
      </c>
      <c r="B39" s="39" t="s">
        <v>35</v>
      </c>
      <c r="C39" s="40">
        <v>175</v>
      </c>
      <c r="D39" s="40">
        <v>1</v>
      </c>
      <c r="E39">
        <v>0.993</v>
      </c>
      <c r="F39" s="49">
        <f t="shared" si="5"/>
        <v>0.993</v>
      </c>
      <c r="G39" s="49">
        <f t="shared" si="5"/>
        <v>0.993</v>
      </c>
      <c r="H39" s="49">
        <f t="shared" si="5"/>
        <v>0.993</v>
      </c>
      <c r="I39" s="49">
        <f t="shared" si="5"/>
        <v>0.993</v>
      </c>
      <c r="J39" s="49">
        <f t="shared" si="5"/>
        <v>0.993</v>
      </c>
    </row>
    <row r="40" spans="1:10" ht="12.75">
      <c r="A40" t="s">
        <v>38</v>
      </c>
      <c r="B40" s="39" t="s">
        <v>39</v>
      </c>
      <c r="C40" s="40">
        <v>300</v>
      </c>
      <c r="D40" s="40">
        <v>2</v>
      </c>
      <c r="E40">
        <v>1.135</v>
      </c>
      <c r="F40" s="49">
        <f t="shared" si="5"/>
        <v>1.135</v>
      </c>
      <c r="G40" s="49">
        <f t="shared" si="5"/>
        <v>1.135</v>
      </c>
      <c r="H40" s="49">
        <f t="shared" si="5"/>
        <v>1.135</v>
      </c>
      <c r="I40" s="49">
        <f t="shared" si="5"/>
        <v>1.135</v>
      </c>
      <c r="J40" s="49">
        <f t="shared" si="5"/>
        <v>1.135</v>
      </c>
    </row>
    <row r="41" spans="1:10" ht="12.75">
      <c r="A41" t="s">
        <v>266</v>
      </c>
      <c r="B41" s="10" t="s">
        <v>267</v>
      </c>
      <c r="C41" s="40">
        <v>295</v>
      </c>
      <c r="D41" s="40">
        <v>2</v>
      </c>
      <c r="E41">
        <v>1.062</v>
      </c>
      <c r="F41" s="50">
        <f t="shared" si="5"/>
        <v>1.062</v>
      </c>
      <c r="G41" s="50">
        <f t="shared" si="5"/>
        <v>1.062</v>
      </c>
      <c r="H41" s="50">
        <f t="shared" si="5"/>
        <v>1.062</v>
      </c>
      <c r="I41" s="50">
        <f t="shared" si="5"/>
        <v>1.062</v>
      </c>
      <c r="J41" s="50">
        <f t="shared" si="5"/>
        <v>1.062</v>
      </c>
    </row>
    <row r="42" spans="1:12" ht="12.75">
      <c r="A42" s="39" t="s">
        <v>40</v>
      </c>
      <c r="B42" s="39" t="s">
        <v>41</v>
      </c>
      <c r="C42" s="40" t="s">
        <v>13</v>
      </c>
      <c r="D42" s="40" t="s">
        <v>13</v>
      </c>
      <c r="E42">
        <f>K42/L42</f>
        <v>1.169871794871795</v>
      </c>
      <c r="F42" s="49">
        <f t="shared" si="5"/>
        <v>1.169871794871795</v>
      </c>
      <c r="G42" s="49">
        <f t="shared" si="5"/>
        <v>1.169871794871795</v>
      </c>
      <c r="H42" s="49">
        <f t="shared" si="5"/>
        <v>1.169871794871795</v>
      </c>
      <c r="I42" s="49">
        <f t="shared" si="5"/>
        <v>1.169871794871795</v>
      </c>
      <c r="J42" s="49">
        <f t="shared" si="5"/>
        <v>1.169871794871795</v>
      </c>
      <c r="K42" s="46">
        <v>73</v>
      </c>
      <c r="L42" s="39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45</v>
      </c>
      <c r="G1" s="5" t="s">
        <v>46</v>
      </c>
      <c r="H1" s="5" t="s">
        <v>47</v>
      </c>
    </row>
    <row r="2" spans="1:8" ht="12.75">
      <c r="A2" s="1" t="s">
        <v>180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179</v>
      </c>
    </row>
    <row r="3" spans="1:8" ht="42" customHeight="1">
      <c r="A3" s="7" t="s">
        <v>48</v>
      </c>
      <c r="B3" t="s">
        <v>49</v>
      </c>
      <c r="C3" s="9">
        <v>1</v>
      </c>
      <c r="D3" s="9">
        <f aca="true" t="shared" si="0" ref="D3:H12">C3</f>
        <v>1</v>
      </c>
      <c r="E3" s="9">
        <f t="shared" si="0"/>
        <v>1</v>
      </c>
      <c r="F3" s="9">
        <f t="shared" si="0"/>
        <v>1</v>
      </c>
      <c r="G3" s="9">
        <f t="shared" si="0"/>
        <v>1</v>
      </c>
      <c r="H3" s="9">
        <f t="shared" si="0"/>
        <v>1</v>
      </c>
    </row>
    <row r="4" spans="1:8" ht="42" customHeight="1">
      <c r="A4" s="7" t="s">
        <v>50</v>
      </c>
      <c r="B4" t="s">
        <v>51</v>
      </c>
      <c r="C4" s="9">
        <v>1</v>
      </c>
      <c r="D4" s="9">
        <f t="shared" si="0"/>
        <v>1</v>
      </c>
      <c r="E4" s="9">
        <f t="shared" si="0"/>
        <v>1</v>
      </c>
      <c r="F4" s="9">
        <f t="shared" si="0"/>
        <v>1</v>
      </c>
      <c r="G4" s="9">
        <f t="shared" si="0"/>
        <v>1</v>
      </c>
      <c r="H4" s="9">
        <f t="shared" si="0"/>
        <v>1</v>
      </c>
    </row>
    <row r="5" spans="1:8" ht="42" customHeight="1">
      <c r="A5" s="7" t="s">
        <v>52</v>
      </c>
      <c r="B5" t="s">
        <v>53</v>
      </c>
      <c r="C5" s="9">
        <v>1</v>
      </c>
      <c r="D5" s="9">
        <f t="shared" si="0"/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</row>
    <row r="6" spans="1:8" ht="42" customHeight="1">
      <c r="A6" s="7" t="s">
        <v>54</v>
      </c>
      <c r="B6" t="s">
        <v>55</v>
      </c>
      <c r="C6" s="9">
        <v>1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</row>
    <row r="7" spans="1:8" ht="42" customHeight="1">
      <c r="A7" s="7" t="s">
        <v>56</v>
      </c>
      <c r="B7" t="s">
        <v>57</v>
      </c>
      <c r="C7" s="9">
        <v>1</v>
      </c>
      <c r="D7" s="9">
        <f t="shared" si="0"/>
        <v>1</v>
      </c>
      <c r="E7" s="9">
        <f t="shared" si="0"/>
        <v>1</v>
      </c>
      <c r="F7" s="9">
        <f t="shared" si="0"/>
        <v>1</v>
      </c>
      <c r="G7" s="9">
        <f t="shared" si="0"/>
        <v>1</v>
      </c>
      <c r="H7" s="9">
        <f t="shared" si="0"/>
        <v>1</v>
      </c>
    </row>
    <row r="8" spans="1:8" ht="42" customHeight="1">
      <c r="A8" s="7" t="s">
        <v>58</v>
      </c>
      <c r="B8" t="s">
        <v>59</v>
      </c>
      <c r="C8" s="9">
        <v>1</v>
      </c>
      <c r="D8" s="9">
        <f t="shared" si="0"/>
        <v>1</v>
      </c>
      <c r="E8" s="9">
        <f t="shared" si="0"/>
        <v>1</v>
      </c>
      <c r="F8" s="9">
        <f t="shared" si="0"/>
        <v>1</v>
      </c>
      <c r="G8" s="9">
        <f t="shared" si="0"/>
        <v>1</v>
      </c>
      <c r="H8" s="9">
        <f t="shared" si="0"/>
        <v>1</v>
      </c>
    </row>
    <row r="9" spans="1:8" ht="42" customHeight="1">
      <c r="A9" s="7" t="s">
        <v>60</v>
      </c>
      <c r="B9" t="s">
        <v>61</v>
      </c>
      <c r="C9" s="9">
        <v>1</v>
      </c>
      <c r="D9" s="9">
        <f t="shared" si="0"/>
        <v>1</v>
      </c>
      <c r="E9" s="9">
        <f t="shared" si="0"/>
        <v>1</v>
      </c>
      <c r="F9" s="9">
        <f t="shared" si="0"/>
        <v>1</v>
      </c>
      <c r="G9" s="9">
        <f t="shared" si="0"/>
        <v>1</v>
      </c>
      <c r="H9" s="9">
        <f t="shared" si="0"/>
        <v>1</v>
      </c>
    </row>
    <row r="10" spans="1:8" ht="42" customHeight="1">
      <c r="A10" s="7" t="s">
        <v>62</v>
      </c>
      <c r="B10" t="s">
        <v>63</v>
      </c>
      <c r="C10" s="9">
        <v>1</v>
      </c>
      <c r="D10" s="9">
        <f t="shared" si="0"/>
        <v>1</v>
      </c>
      <c r="E10" s="9">
        <f t="shared" si="0"/>
        <v>1</v>
      </c>
      <c r="F10" s="9">
        <f t="shared" si="0"/>
        <v>1</v>
      </c>
      <c r="G10" s="9">
        <f t="shared" si="0"/>
        <v>1</v>
      </c>
      <c r="H10" s="9">
        <f t="shared" si="0"/>
        <v>1</v>
      </c>
    </row>
    <row r="11" spans="1:8" ht="42" customHeight="1">
      <c r="A11" s="7" t="s">
        <v>64</v>
      </c>
      <c r="B11" t="s">
        <v>65</v>
      </c>
      <c r="C11" s="9">
        <v>1</v>
      </c>
      <c r="D11" s="9">
        <f t="shared" si="0"/>
        <v>1</v>
      </c>
      <c r="E11" s="9">
        <f t="shared" si="0"/>
        <v>1</v>
      </c>
      <c r="F11" s="9">
        <f t="shared" si="0"/>
        <v>1</v>
      </c>
      <c r="G11" s="9">
        <f t="shared" si="0"/>
        <v>1</v>
      </c>
      <c r="H11" s="9">
        <f t="shared" si="0"/>
        <v>1</v>
      </c>
    </row>
    <row r="12" spans="1:8" ht="42" customHeight="1">
      <c r="A12" s="7" t="s">
        <v>66</v>
      </c>
      <c r="B12" t="s">
        <v>67</v>
      </c>
      <c r="C12" s="9">
        <v>1</v>
      </c>
      <c r="D12" s="9">
        <f t="shared" si="0"/>
        <v>1</v>
      </c>
      <c r="E12" s="9">
        <f t="shared" si="0"/>
        <v>1</v>
      </c>
      <c r="F12" s="9">
        <f t="shared" si="0"/>
        <v>1</v>
      </c>
      <c r="G12" s="9">
        <f t="shared" si="0"/>
        <v>1</v>
      </c>
      <c r="H12" s="9">
        <f t="shared" si="0"/>
        <v>1</v>
      </c>
    </row>
    <row r="13" spans="1:8" ht="42" customHeight="1">
      <c r="A13" s="7" t="s">
        <v>68</v>
      </c>
      <c r="B13" t="s">
        <v>69</v>
      </c>
      <c r="C13" s="9">
        <v>1</v>
      </c>
      <c r="D13" s="9">
        <f aca="true" t="shared" si="1" ref="D13:H22">C13</f>
        <v>1</v>
      </c>
      <c r="E13" s="9">
        <f t="shared" si="1"/>
        <v>1</v>
      </c>
      <c r="F13" s="9">
        <f t="shared" si="1"/>
        <v>1</v>
      </c>
      <c r="G13" s="9">
        <f t="shared" si="1"/>
        <v>1</v>
      </c>
      <c r="H13" s="9">
        <f t="shared" si="1"/>
        <v>1</v>
      </c>
    </row>
    <row r="14" spans="1:8" ht="42" customHeight="1">
      <c r="A14" s="7" t="s">
        <v>70</v>
      </c>
      <c r="B14" t="s">
        <v>71</v>
      </c>
      <c r="C14" s="9">
        <v>1</v>
      </c>
      <c r="D14" s="9">
        <f t="shared" si="1"/>
        <v>1</v>
      </c>
      <c r="E14" s="9">
        <f t="shared" si="1"/>
        <v>1</v>
      </c>
      <c r="F14" s="9">
        <f t="shared" si="1"/>
        <v>1</v>
      </c>
      <c r="G14" s="9">
        <f t="shared" si="1"/>
        <v>1</v>
      </c>
      <c r="H14" s="9">
        <f t="shared" si="1"/>
        <v>1</v>
      </c>
    </row>
    <row r="15" spans="1:8" ht="39.75" customHeight="1">
      <c r="A15" s="7" t="s">
        <v>72</v>
      </c>
      <c r="B15" t="s">
        <v>73</v>
      </c>
      <c r="C15" s="9">
        <v>1</v>
      </c>
      <c r="D15" s="9">
        <f t="shared" si="1"/>
        <v>1</v>
      </c>
      <c r="E15" s="9">
        <f t="shared" si="1"/>
        <v>1</v>
      </c>
      <c r="F15" s="9">
        <f t="shared" si="1"/>
        <v>1</v>
      </c>
      <c r="G15" s="9">
        <f t="shared" si="1"/>
        <v>1</v>
      </c>
      <c r="H15" s="9">
        <f t="shared" si="1"/>
        <v>1</v>
      </c>
    </row>
    <row r="16" spans="1:8" ht="52.5" customHeight="1">
      <c r="A16" s="7" t="s">
        <v>74</v>
      </c>
      <c r="B16" t="s">
        <v>75</v>
      </c>
      <c r="C16" s="9">
        <v>1</v>
      </c>
      <c r="D16" s="9">
        <f t="shared" si="1"/>
        <v>1</v>
      </c>
      <c r="E16" s="9">
        <f t="shared" si="1"/>
        <v>1</v>
      </c>
      <c r="F16" s="9">
        <f t="shared" si="1"/>
        <v>1</v>
      </c>
      <c r="G16" s="9">
        <f t="shared" si="1"/>
        <v>1</v>
      </c>
      <c r="H16" s="9">
        <f t="shared" si="1"/>
        <v>1</v>
      </c>
    </row>
    <row r="17" spans="1:8" ht="42" customHeight="1">
      <c r="A17" s="7" t="s">
        <v>76</v>
      </c>
      <c r="B17" t="s">
        <v>77</v>
      </c>
      <c r="C17" s="9">
        <v>1</v>
      </c>
      <c r="D17" s="9">
        <f t="shared" si="1"/>
        <v>1</v>
      </c>
      <c r="E17" s="9">
        <f t="shared" si="1"/>
        <v>1</v>
      </c>
      <c r="F17" s="9">
        <f t="shared" si="1"/>
        <v>1</v>
      </c>
      <c r="G17" s="9">
        <f t="shared" si="1"/>
        <v>1</v>
      </c>
      <c r="H17" s="9">
        <f t="shared" si="1"/>
        <v>1</v>
      </c>
    </row>
    <row r="18" spans="1:8" ht="42" customHeight="1">
      <c r="A18" s="7" t="s">
        <v>78</v>
      </c>
      <c r="B18" t="s">
        <v>79</v>
      </c>
      <c r="C18" s="9">
        <v>1</v>
      </c>
      <c r="D18" s="9">
        <f t="shared" si="1"/>
        <v>1</v>
      </c>
      <c r="E18" s="9">
        <f t="shared" si="1"/>
        <v>1</v>
      </c>
      <c r="F18" s="9">
        <f t="shared" si="1"/>
        <v>1</v>
      </c>
      <c r="G18" s="9">
        <f t="shared" si="1"/>
        <v>1</v>
      </c>
      <c r="H18" s="9">
        <f t="shared" si="1"/>
        <v>1</v>
      </c>
    </row>
    <row r="19" spans="1:8" ht="42" customHeight="1">
      <c r="A19" s="7" t="s">
        <v>80</v>
      </c>
      <c r="B19" t="s">
        <v>81</v>
      </c>
      <c r="C19" s="9">
        <v>1</v>
      </c>
      <c r="D19" s="9">
        <f t="shared" si="1"/>
        <v>1</v>
      </c>
      <c r="E19" s="9">
        <f t="shared" si="1"/>
        <v>1</v>
      </c>
      <c r="F19" s="9">
        <f t="shared" si="1"/>
        <v>1</v>
      </c>
      <c r="G19" s="9">
        <f t="shared" si="1"/>
        <v>1</v>
      </c>
      <c r="H19" s="9">
        <f t="shared" si="1"/>
        <v>1</v>
      </c>
    </row>
    <row r="20" spans="1:8" ht="42" customHeight="1">
      <c r="A20" s="7" t="s">
        <v>82</v>
      </c>
      <c r="B20" t="s">
        <v>83</v>
      </c>
      <c r="C20" s="9">
        <v>1</v>
      </c>
      <c r="D20" s="9">
        <f t="shared" si="1"/>
        <v>1</v>
      </c>
      <c r="E20" s="9">
        <f t="shared" si="1"/>
        <v>1</v>
      </c>
      <c r="F20" s="9">
        <f t="shared" si="1"/>
        <v>1</v>
      </c>
      <c r="G20" s="9">
        <f t="shared" si="1"/>
        <v>1</v>
      </c>
      <c r="H20" s="9">
        <f t="shared" si="1"/>
        <v>1</v>
      </c>
    </row>
    <row r="21" spans="1:8" ht="42" customHeight="1">
      <c r="A21" s="7" t="s">
        <v>84</v>
      </c>
      <c r="B21" t="s">
        <v>85</v>
      </c>
      <c r="C21" s="9">
        <v>1</v>
      </c>
      <c r="D21" s="9">
        <f t="shared" si="1"/>
        <v>1</v>
      </c>
      <c r="E21" s="9">
        <f t="shared" si="1"/>
        <v>1</v>
      </c>
      <c r="F21" s="9">
        <f t="shared" si="1"/>
        <v>1</v>
      </c>
      <c r="G21" s="9">
        <f t="shared" si="1"/>
        <v>1</v>
      </c>
      <c r="H21" s="9">
        <f t="shared" si="1"/>
        <v>1</v>
      </c>
    </row>
    <row r="22" spans="1:8" ht="42" customHeight="1">
      <c r="A22" s="7" t="s">
        <v>86</v>
      </c>
      <c r="B22" t="s">
        <v>87</v>
      </c>
      <c r="C22" s="9">
        <v>1</v>
      </c>
      <c r="D22" s="9">
        <f t="shared" si="1"/>
        <v>1</v>
      </c>
      <c r="E22" s="9">
        <f t="shared" si="1"/>
        <v>1</v>
      </c>
      <c r="F22" s="9">
        <f t="shared" si="1"/>
        <v>1</v>
      </c>
      <c r="G22" s="9">
        <f t="shared" si="1"/>
        <v>1</v>
      </c>
      <c r="H22" s="9">
        <f t="shared" si="1"/>
        <v>1</v>
      </c>
    </row>
    <row r="23" spans="1:8" ht="42" customHeight="1">
      <c r="A23" s="7" t="s">
        <v>88</v>
      </c>
      <c r="B23" t="s">
        <v>89</v>
      </c>
      <c r="C23" s="9">
        <v>1</v>
      </c>
      <c r="D23" s="9">
        <f aca="true" t="shared" si="2" ref="D23:H24">C23</f>
        <v>1</v>
      </c>
      <c r="E23" s="9">
        <f t="shared" si="2"/>
        <v>1</v>
      </c>
      <c r="F23" s="9">
        <f t="shared" si="2"/>
        <v>1</v>
      </c>
      <c r="G23" s="9">
        <f t="shared" si="2"/>
        <v>1</v>
      </c>
      <c r="H23" s="9">
        <f t="shared" si="2"/>
        <v>1</v>
      </c>
    </row>
    <row r="24" spans="1:8" ht="12.75">
      <c r="A24" s="7" t="s">
        <v>213</v>
      </c>
      <c r="B24" t="s">
        <v>214</v>
      </c>
      <c r="C24" s="9">
        <v>1</v>
      </c>
      <c r="D24" s="9">
        <f t="shared" si="2"/>
        <v>1</v>
      </c>
      <c r="E24" s="9">
        <f t="shared" si="2"/>
        <v>1</v>
      </c>
      <c r="F24" s="9">
        <f t="shared" si="2"/>
        <v>1</v>
      </c>
      <c r="G24" s="9">
        <f t="shared" si="2"/>
        <v>1</v>
      </c>
      <c r="H24" s="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2" sqref="I2:K17"/>
    </sheetView>
  </sheetViews>
  <sheetFormatPr defaultColWidth="9.140625" defaultRowHeight="12.75"/>
  <cols>
    <col min="1" max="1" width="14.00390625" style="51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1" bestFit="1" customWidth="1"/>
    <col min="10" max="10" width="3.8515625" style="31" bestFit="1" customWidth="1"/>
    <col min="11" max="11" width="4.00390625" style="31" bestFit="1" customWidth="1"/>
  </cols>
  <sheetData>
    <row r="1" spans="2:11" ht="12.75">
      <c r="B1" s="36" t="s">
        <v>215</v>
      </c>
      <c r="C1" s="35" t="s">
        <v>220</v>
      </c>
      <c r="D1" t="s">
        <v>103</v>
      </c>
      <c r="E1" t="s">
        <v>216</v>
      </c>
      <c r="F1" t="s">
        <v>217</v>
      </c>
      <c r="G1" t="s">
        <v>218</v>
      </c>
      <c r="H1" t="s">
        <v>219</v>
      </c>
      <c r="I1" s="37" t="s">
        <v>101</v>
      </c>
      <c r="J1" s="27" t="s">
        <v>90</v>
      </c>
      <c r="K1" s="27" t="s">
        <v>102</v>
      </c>
    </row>
    <row r="2" spans="1:11" ht="13.5">
      <c r="A2" s="71" t="s">
        <v>291</v>
      </c>
      <c r="B2" s="32">
        <v>0.07222222222222223</v>
      </c>
      <c r="C2" s="32">
        <v>0.07222222222222223</v>
      </c>
      <c r="D2" s="32">
        <f>C2-B2</f>
        <v>0</v>
      </c>
      <c r="E2" s="33">
        <f>D2</f>
        <v>0</v>
      </c>
      <c r="F2">
        <f>I2/24</f>
        <v>0</v>
      </c>
      <c r="G2">
        <f>J2/60/24</f>
        <v>0</v>
      </c>
      <c r="H2" s="33">
        <f>E2-F2-G2</f>
        <v>0</v>
      </c>
      <c r="I2" s="34">
        <f>ROUNDDOWN($D2*24,0)</f>
        <v>0</v>
      </c>
      <c r="J2" s="34">
        <f>ROUNDDOWN(($D2*24-I2)*60,0)</f>
        <v>0</v>
      </c>
      <c r="K2" s="34">
        <f>H2*60*60*24</f>
        <v>0</v>
      </c>
    </row>
    <row r="3" spans="1:11" ht="13.5">
      <c r="A3" s="71" t="s">
        <v>293</v>
      </c>
      <c r="B3" s="32">
        <v>0.07222222222222223</v>
      </c>
      <c r="C3" s="32">
        <v>0.15070601851851853</v>
      </c>
      <c r="D3" s="32">
        <f aca="true" t="shared" si="0" ref="D3:D17">C3-B3</f>
        <v>0.0784837962962963</v>
      </c>
      <c r="E3" s="33">
        <f aca="true" t="shared" si="1" ref="E3:E17">D3</f>
        <v>0.0784837962962963</v>
      </c>
      <c r="F3">
        <f aca="true" t="shared" si="2" ref="F3:F17">I3/24</f>
        <v>0.041666666666666664</v>
      </c>
      <c r="G3">
        <f aca="true" t="shared" si="3" ref="G3:G17">J3/60/24</f>
        <v>0.03680555555555556</v>
      </c>
      <c r="H3" s="33">
        <f aca="true" t="shared" si="4" ref="H3:H17">E3-F3-G3</f>
        <v>1.157407407408051E-05</v>
      </c>
      <c r="I3" s="34">
        <f aca="true" t="shared" si="5" ref="I3:I17">ROUNDDOWN($D3*24,0)</f>
        <v>1</v>
      </c>
      <c r="J3" s="34">
        <f aca="true" t="shared" si="6" ref="J3:J17">ROUNDDOWN(($D3*24-I3)*60,0)</f>
        <v>53</v>
      </c>
      <c r="K3" s="34">
        <f aca="true" t="shared" si="7" ref="K3:K17">H3*60*60*24</f>
        <v>1.000000000000556</v>
      </c>
    </row>
    <row r="4" spans="1:11" ht="13.5">
      <c r="A4" s="71" t="s">
        <v>278</v>
      </c>
      <c r="B4" s="32">
        <v>0.07222222222222223</v>
      </c>
      <c r="C4" s="32">
        <v>0.1495949074074074</v>
      </c>
      <c r="D4" s="32">
        <f t="shared" si="0"/>
        <v>0.07737268518518518</v>
      </c>
      <c r="E4" s="33">
        <f t="shared" si="1"/>
        <v>0.07737268518518518</v>
      </c>
      <c r="F4">
        <f t="shared" si="2"/>
        <v>0.041666666666666664</v>
      </c>
      <c r="G4">
        <f t="shared" si="3"/>
        <v>0.035416666666666666</v>
      </c>
      <c r="H4" s="33">
        <f t="shared" si="4"/>
        <v>0.00028935185185185314</v>
      </c>
      <c r="I4" s="34">
        <f t="shared" si="5"/>
        <v>1</v>
      </c>
      <c r="J4" s="34">
        <f t="shared" si="6"/>
        <v>51</v>
      </c>
      <c r="K4" s="34">
        <f t="shared" si="7"/>
        <v>25.000000000000114</v>
      </c>
    </row>
    <row r="5" spans="1:11" ht="13.5">
      <c r="A5" s="71" t="s">
        <v>294</v>
      </c>
      <c r="B5" s="32">
        <v>0.07222222222222223</v>
      </c>
      <c r="C5" s="32">
        <v>0.17519675925925926</v>
      </c>
      <c r="D5" s="32">
        <f t="shared" si="0"/>
        <v>0.10297453703703703</v>
      </c>
      <c r="E5" s="33">
        <f t="shared" si="1"/>
        <v>0.10297453703703703</v>
      </c>
      <c r="F5">
        <f t="shared" si="2"/>
        <v>0.08333333333333333</v>
      </c>
      <c r="G5">
        <f t="shared" si="3"/>
        <v>0.019444444444444445</v>
      </c>
      <c r="H5" s="33">
        <f t="shared" si="4"/>
        <v>0.00019675925925925764</v>
      </c>
      <c r="I5" s="34">
        <f t="shared" si="5"/>
        <v>2</v>
      </c>
      <c r="J5" s="34">
        <f t="shared" si="6"/>
        <v>28</v>
      </c>
      <c r="K5" s="34">
        <f t="shared" si="7"/>
        <v>16.999999999999858</v>
      </c>
    </row>
    <row r="6" spans="1:11" ht="13.5">
      <c r="A6" s="71" t="s">
        <v>296</v>
      </c>
      <c r="B6" s="32">
        <v>0.07222222222222223</v>
      </c>
      <c r="C6" s="32">
        <v>0.07222222222222223</v>
      </c>
      <c r="D6" s="32">
        <f t="shared" si="0"/>
        <v>0</v>
      </c>
      <c r="E6" s="33">
        <f t="shared" si="1"/>
        <v>0</v>
      </c>
      <c r="F6">
        <f t="shared" si="2"/>
        <v>0</v>
      </c>
      <c r="G6">
        <f t="shared" si="3"/>
        <v>0</v>
      </c>
      <c r="H6" s="33">
        <f t="shared" si="4"/>
        <v>0</v>
      </c>
      <c r="I6" s="34">
        <f t="shared" si="5"/>
        <v>0</v>
      </c>
      <c r="J6" s="34">
        <f t="shared" si="6"/>
        <v>0</v>
      </c>
      <c r="K6" s="34">
        <f t="shared" si="7"/>
        <v>0</v>
      </c>
    </row>
    <row r="7" spans="1:11" ht="13.5">
      <c r="A7" s="71" t="s">
        <v>297</v>
      </c>
      <c r="B7" s="32">
        <v>0.07222222222222223</v>
      </c>
      <c r="C7" s="32">
        <v>0.1351388888888889</v>
      </c>
      <c r="D7" s="32">
        <f t="shared" si="0"/>
        <v>0.06291666666666666</v>
      </c>
      <c r="E7" s="33">
        <f t="shared" si="1"/>
        <v>0.06291666666666666</v>
      </c>
      <c r="F7">
        <f t="shared" si="2"/>
        <v>0.041666666666666664</v>
      </c>
      <c r="G7">
        <f t="shared" si="3"/>
        <v>0.020833333333333332</v>
      </c>
      <c r="H7" s="33">
        <f t="shared" si="4"/>
        <v>0.0004166666666666659</v>
      </c>
      <c r="I7" s="34">
        <f t="shared" si="5"/>
        <v>1</v>
      </c>
      <c r="J7" s="34">
        <f t="shared" si="6"/>
        <v>30</v>
      </c>
      <c r="K7" s="34">
        <f t="shared" si="7"/>
        <v>35.99999999999993</v>
      </c>
    </row>
    <row r="8" spans="1:11" ht="13.5">
      <c r="A8" s="71" t="s">
        <v>270</v>
      </c>
      <c r="B8" s="32">
        <v>0.07222222222222223</v>
      </c>
      <c r="C8" s="32">
        <v>0.14605324074074075</v>
      </c>
      <c r="D8" s="32">
        <f t="shared" si="0"/>
        <v>0.07383101851851852</v>
      </c>
      <c r="E8" s="33">
        <f t="shared" si="1"/>
        <v>0.07383101851851852</v>
      </c>
      <c r="F8">
        <f t="shared" si="2"/>
        <v>0.041666666666666664</v>
      </c>
      <c r="G8">
        <f t="shared" si="3"/>
        <v>0.03194444444444445</v>
      </c>
      <c r="H8" s="33">
        <f t="shared" si="4"/>
        <v>0.00021990740740740478</v>
      </c>
      <c r="I8" s="34">
        <f t="shared" si="5"/>
        <v>1</v>
      </c>
      <c r="J8" s="34">
        <f t="shared" si="6"/>
        <v>46</v>
      </c>
      <c r="K8" s="34">
        <f t="shared" si="7"/>
        <v>18.999999999999773</v>
      </c>
    </row>
    <row r="9" spans="1:11" ht="13.5">
      <c r="A9" s="71" t="s">
        <v>299</v>
      </c>
      <c r="B9" s="32">
        <v>0.07222222222222223</v>
      </c>
      <c r="C9" s="32">
        <v>0.14319444444444443</v>
      </c>
      <c r="D9" s="32">
        <f t="shared" si="0"/>
        <v>0.0709722222222222</v>
      </c>
      <c r="E9" s="33">
        <f t="shared" si="1"/>
        <v>0.0709722222222222</v>
      </c>
      <c r="F9">
        <f t="shared" si="2"/>
        <v>0.041666666666666664</v>
      </c>
      <c r="G9">
        <f t="shared" si="3"/>
        <v>0.029166666666666664</v>
      </c>
      <c r="H9" s="33">
        <f t="shared" si="4"/>
        <v>0.00013888888888887244</v>
      </c>
      <c r="I9" s="34">
        <f t="shared" si="5"/>
        <v>1</v>
      </c>
      <c r="J9" s="34">
        <f t="shared" si="6"/>
        <v>42</v>
      </c>
      <c r="K9" s="34">
        <f t="shared" si="7"/>
        <v>11.999999999998579</v>
      </c>
    </row>
    <row r="10" spans="1:11" ht="13.5">
      <c r="A10" s="71" t="s">
        <v>290</v>
      </c>
      <c r="B10" s="32">
        <v>0.07222222222222223</v>
      </c>
      <c r="C10" s="32">
        <v>0.15434027777777778</v>
      </c>
      <c r="D10" s="32">
        <f t="shared" si="0"/>
        <v>0.08211805555555556</v>
      </c>
      <c r="E10" s="33">
        <f t="shared" si="1"/>
        <v>0.08211805555555556</v>
      </c>
      <c r="F10">
        <f t="shared" si="2"/>
        <v>0.041666666666666664</v>
      </c>
      <c r="G10">
        <f t="shared" si="3"/>
        <v>0.04027777777777778</v>
      </c>
      <c r="H10" s="33">
        <f t="shared" si="4"/>
        <v>0.0001736111111111105</v>
      </c>
      <c r="I10" s="34">
        <f t="shared" si="5"/>
        <v>1</v>
      </c>
      <c r="J10" s="34">
        <f t="shared" si="6"/>
        <v>58</v>
      </c>
      <c r="K10" s="34">
        <f t="shared" si="7"/>
        <v>14.999999999999947</v>
      </c>
    </row>
    <row r="11" spans="1:11" ht="13.5">
      <c r="A11" s="71" t="s">
        <v>302</v>
      </c>
      <c r="B11" s="32">
        <v>0.07222222222222223</v>
      </c>
      <c r="C11" s="32">
        <v>0.1769212962962963</v>
      </c>
      <c r="D11" s="32">
        <f t="shared" si="0"/>
        <v>0.10469907407407407</v>
      </c>
      <c r="E11" s="33">
        <f t="shared" si="1"/>
        <v>0.10469907407407407</v>
      </c>
      <c r="F11">
        <f t="shared" si="2"/>
        <v>0.08333333333333333</v>
      </c>
      <c r="G11">
        <f t="shared" si="3"/>
        <v>0.020833333333333332</v>
      </c>
      <c r="H11" s="33">
        <f t="shared" si="4"/>
        <v>0.0005324074074074085</v>
      </c>
      <c r="I11" s="31">
        <f t="shared" si="5"/>
        <v>2</v>
      </c>
      <c r="J11" s="31">
        <f t="shared" si="6"/>
        <v>30</v>
      </c>
      <c r="K11" s="31">
        <f t="shared" si="7"/>
        <v>46.0000000000001</v>
      </c>
    </row>
    <row r="12" spans="1:11" ht="13.5">
      <c r="A12" s="71" t="s">
        <v>303</v>
      </c>
      <c r="B12" s="32">
        <v>0.07222222222222223</v>
      </c>
      <c r="C12" s="32">
        <v>0.13625</v>
      </c>
      <c r="D12" s="32">
        <f t="shared" si="0"/>
        <v>0.06402777777777778</v>
      </c>
      <c r="E12" s="33">
        <f t="shared" si="1"/>
        <v>0.06402777777777778</v>
      </c>
      <c r="F12">
        <f t="shared" si="2"/>
        <v>0.041666666666666664</v>
      </c>
      <c r="G12">
        <f t="shared" si="3"/>
        <v>0.022222222222222223</v>
      </c>
      <c r="H12" s="33">
        <f t="shared" si="4"/>
        <v>0.00013888888888889325</v>
      </c>
      <c r="I12" s="31">
        <f t="shared" si="5"/>
        <v>1</v>
      </c>
      <c r="J12" s="31">
        <f t="shared" si="6"/>
        <v>32</v>
      </c>
      <c r="K12" s="31">
        <f t="shared" si="7"/>
        <v>12.000000000000378</v>
      </c>
    </row>
    <row r="13" spans="1:11" ht="13.5">
      <c r="A13" s="71" t="s">
        <v>304</v>
      </c>
      <c r="B13" s="32">
        <v>0.07222222222222223</v>
      </c>
      <c r="C13" s="32">
        <v>0.1387962962962963</v>
      </c>
      <c r="D13" s="32">
        <f t="shared" si="0"/>
        <v>0.06657407407407408</v>
      </c>
      <c r="E13" s="33">
        <f t="shared" si="1"/>
        <v>0.06657407407407408</v>
      </c>
      <c r="F13">
        <f t="shared" si="2"/>
        <v>0.041666666666666664</v>
      </c>
      <c r="G13">
        <f t="shared" si="3"/>
        <v>0.024305555555555556</v>
      </c>
      <c r="H13" s="33">
        <f t="shared" si="4"/>
        <v>0.0006018518518518569</v>
      </c>
      <c r="I13" s="31">
        <f t="shared" si="5"/>
        <v>1</v>
      </c>
      <c r="J13" s="31">
        <f t="shared" si="6"/>
        <v>35</v>
      </c>
      <c r="K13" s="31">
        <f t="shared" si="7"/>
        <v>52.00000000000043</v>
      </c>
    </row>
    <row r="14" spans="1:11" ht="13.5">
      <c r="A14" s="71" t="s">
        <v>305</v>
      </c>
      <c r="B14" s="32">
        <v>0.07222222222222223</v>
      </c>
      <c r="C14" s="32">
        <v>0.16552083333333334</v>
      </c>
      <c r="D14" s="32">
        <f t="shared" si="0"/>
        <v>0.09329861111111111</v>
      </c>
      <c r="E14" s="33">
        <f t="shared" si="1"/>
        <v>0.09329861111111111</v>
      </c>
      <c r="F14">
        <f t="shared" si="2"/>
        <v>0.08333333333333333</v>
      </c>
      <c r="G14">
        <f t="shared" si="3"/>
        <v>0.009722222222222222</v>
      </c>
      <c r="H14" s="33">
        <f t="shared" si="4"/>
        <v>0.00024305555555555886</v>
      </c>
      <c r="I14" s="31">
        <f t="shared" si="5"/>
        <v>2</v>
      </c>
      <c r="J14" s="31">
        <f t="shared" si="6"/>
        <v>14</v>
      </c>
      <c r="K14" s="31">
        <f t="shared" si="7"/>
        <v>21.000000000000284</v>
      </c>
    </row>
    <row r="15" spans="1:11" ht="13.5">
      <c r="A15" s="71" t="s">
        <v>306</v>
      </c>
      <c r="B15" s="32">
        <v>0.07222222222222223</v>
      </c>
      <c r="C15" s="32">
        <v>0.15203703703703705</v>
      </c>
      <c r="D15" s="32">
        <f t="shared" si="0"/>
        <v>0.07981481481481482</v>
      </c>
      <c r="E15" s="33">
        <f t="shared" si="1"/>
        <v>0.07981481481481482</v>
      </c>
      <c r="F15">
        <f t="shared" si="2"/>
        <v>0.041666666666666664</v>
      </c>
      <c r="G15">
        <f t="shared" si="3"/>
        <v>0.0375</v>
      </c>
      <c r="H15" s="33">
        <f t="shared" si="4"/>
        <v>0.0006481481481481616</v>
      </c>
      <c r="I15" s="31">
        <f t="shared" si="5"/>
        <v>1</v>
      </c>
      <c r="J15" s="31">
        <f t="shared" si="6"/>
        <v>54</v>
      </c>
      <c r="K15" s="31">
        <f t="shared" si="7"/>
        <v>56.000000000001165</v>
      </c>
    </row>
    <row r="16" spans="1:11" ht="13.5">
      <c r="A16" s="71" t="s">
        <v>307</v>
      </c>
      <c r="B16" s="32">
        <v>0.07222222222222223</v>
      </c>
      <c r="C16" s="32">
        <v>0.1538425925925926</v>
      </c>
      <c r="D16" s="32">
        <f t="shared" si="0"/>
        <v>0.08162037037037036</v>
      </c>
      <c r="E16" s="33">
        <f t="shared" si="1"/>
        <v>0.08162037037037036</v>
      </c>
      <c r="F16">
        <f t="shared" si="2"/>
        <v>0.041666666666666664</v>
      </c>
      <c r="G16">
        <f t="shared" si="3"/>
        <v>0.03958333333333333</v>
      </c>
      <c r="H16" s="33">
        <f t="shared" si="4"/>
        <v>0.0003703703703703612</v>
      </c>
      <c r="I16" s="31">
        <f t="shared" si="5"/>
        <v>1</v>
      </c>
      <c r="J16" s="31">
        <f t="shared" si="6"/>
        <v>57</v>
      </c>
      <c r="K16" s="31">
        <f t="shared" si="7"/>
        <v>31.999999999999204</v>
      </c>
    </row>
    <row r="17" spans="1:11" ht="13.5">
      <c r="A17" s="71" t="s">
        <v>269</v>
      </c>
      <c r="B17" s="32">
        <v>0.07222222222222223</v>
      </c>
      <c r="C17" s="32">
        <v>0.15078703703703702</v>
      </c>
      <c r="D17" s="32">
        <f t="shared" si="0"/>
        <v>0.0785648148148148</v>
      </c>
      <c r="E17" s="33">
        <f t="shared" si="1"/>
        <v>0.0785648148148148</v>
      </c>
      <c r="F17">
        <f t="shared" si="2"/>
        <v>0.041666666666666664</v>
      </c>
      <c r="G17">
        <f t="shared" si="3"/>
        <v>0.03680555555555556</v>
      </c>
      <c r="H17" s="33">
        <f t="shared" si="4"/>
        <v>9.259259259257469E-05</v>
      </c>
      <c r="I17" s="31">
        <f t="shared" si="5"/>
        <v>1</v>
      </c>
      <c r="J17" s="31">
        <f t="shared" si="6"/>
        <v>53</v>
      </c>
      <c r="K17" s="31">
        <f t="shared" si="7"/>
        <v>7.999999999998453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2011-08-22T15:09:06Z</cp:lastPrinted>
  <dcterms:created xsi:type="dcterms:W3CDTF">1996-10-14T23:33:28Z</dcterms:created>
  <dcterms:modified xsi:type="dcterms:W3CDTF">2017-10-22T21:29:34Z</dcterms:modified>
  <cp:category/>
  <cp:version/>
  <cp:contentType/>
  <cp:contentStatus/>
</cp:coreProperties>
</file>