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<sst xmlns="http://schemas.openxmlformats.org/spreadsheetml/2006/main" count="381" uniqueCount="291">
  <si>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</si>
  <si>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</si>
  <si>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</si>
  <si>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</si>
  <si>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</si>
  <si>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</si>
  <si>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</si>
  <si>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</si>
  <si>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</si>
  <si>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</si>
  <si>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</si>
  <si>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</si>
  <si>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</si>
  <si>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</si>
  <si>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</si>
  <si>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</si>
  <si>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</si>
  <si>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</si>
  <si>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</si>
  <si>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</si>
  <si>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</si>
  <si>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</si>
  <si>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</si>
  <si>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</si>
  <si>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</si>
  <si>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</si>
  <si>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</si>
  <si>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</si>
  <si>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</si>
  <si>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</si>
  <si>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</si>
  <si>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</si>
  <si>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</si>
  <si>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</si>
  <si>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</si>
  <si>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</si>
  <si>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</si>
  <si>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</si>
  <si>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</si>
  <si>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</si>
  <si>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</si>
  <si>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</si>
  <si>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</si>
  <si>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</si>
  <si>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</si>
  <si>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</si>
  <si>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</si>
  <si>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</si>
  <si>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</si>
  <si>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</si>
  <si>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</si>
  <si>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</si>
  <si>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</si>
  <si>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</si>
  <si>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</si>
  <si>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</si>
  <si>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</si>
  <si>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</si>
  <si>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</si>
  <si>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</si>
  <si>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</si>
  <si>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</si>
  <si>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</si>
  <si>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</si>
  <si>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</si>
  <si>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</si>
  <si>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</si>
  <si>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</si>
  <si>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</si>
  <si>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</si>
  <si>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</si>
  <si>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</si>
  <si>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</si>
  <si>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</si>
  <si>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</si>
  <si>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</si>
  <si>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</si>
  <si>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</si>
  <si>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</si>
  <si>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</si>
  <si>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</si>
  <si>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</si>
  <si>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</si>
  <si>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</si>
  <si>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</si>
  <si>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</si>
  <si>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</si>
  <si>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</si>
  <si>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</si>
  <si>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</si>
  <si>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</si>
  <si>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</si>
  <si>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</si>
  <si>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</si>
  <si>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</si>
  <si>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</si>
  <si>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</si>
  <si>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</si>
  <si>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</si>
  <si>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</si>
  <si>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</si>
  <si>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</si>
  <si>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</si>
  <si>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</si>
  <si>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</si>
  <si>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</si>
  <si>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</si>
  <si>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</si>
  <si>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</si>
  <si>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</si>
  <si>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</si>
  <si>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</si>
  <si>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</si>
  <si>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</si>
  <si>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</si>
  <si>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</si>
  <si>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</si>
  <si>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</si>
  <si>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</si>
  <si>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</si>
  <si>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</si>
  <si>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</si>
  <si>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</si>
  <si>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</si>
  <si>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</si>
  <si>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</si>
  <si>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</si>
  <si>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</si>
  <si>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</si>
  <si>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</si>
  <si>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</si>
  <si>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</si>
  <si>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</si>
  <si>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</si>
  <si>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</si>
  <si>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</si>
  <si>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</si>
  <si>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</si>
  <si>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</si>
  <si>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</si>
  <si>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</si>
  <si>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</si>
  <si>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</si>
  <si>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</si>
  <si>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</si>
  <si>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</si>
  <si>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</si>
  <si>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</si>
  <si>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</si>
  <si>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</si>
  <si>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</si>
  <si>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</si>
  <si>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</si>
  <si>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</si>
  <si>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</si>
  <si>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</si>
  <si>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</si>
  <si>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</si>
  <si>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</si>
  <si>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</si>
  <si>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</si>
  <si>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</si>
  <si>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</si>
  <si>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</si>
  <si>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</si>
  <si>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Jopson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</si>
  <si>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</si>
  <si>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</si>
  <si>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</si>
  <si>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</si>
  <si>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</si>
  <si>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</si>
  <si>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</si>
  <si>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</si>
  <si>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</si>
  <si>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</si>
  <si>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</si>
  <si>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</si>
  <si>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</si>
  <si>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</si>
  <si>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</si>
  <si>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</si>
  <si>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</si>
  <si>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</si>
  <si>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</si>
  <si>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</si>
  <si>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</si>
  <si>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</si>
  <si>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</si>
  <si>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</si>
  <si>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</si>
  <si>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</si>
  <si>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</si>
  <si>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</si>
  <si>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</si>
  <si>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</si>
  <si>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</si>
  <si>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</si>
  <si>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</si>
  <si>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</si>
  <si>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</si>
  <si>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</si>
  <si>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</si>
  <si>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</si>
  <si>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</si>
  <si>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</si>
  <si>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</si>
  <si>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</si>
  <si>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</si>
  <si>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</si>
  <si>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</si>
  <si>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</si>
  <si>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</si>
  <si>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</si>
  <si>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</si>
  <si>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</si>
  <si>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</si>
  <si>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</si>
  <si>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</si>
  <si>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</si>
  <si>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</si>
  <si>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</si>
  <si>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</si>
  <si>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</si>
  <si>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Greg Raybon</t>
  </si>
  <si>
    <t>Scott Rathburn</t>
  </si>
  <si>
    <t>Rory Oconnor</t>
  </si>
  <si>
    <t>Mike Evans</t>
  </si>
  <si>
    <t>Wt %</t>
  </si>
  <si>
    <t>F-27 Tri                             All Sails</t>
  </si>
  <si>
    <t>HFX1 S</t>
  </si>
  <si>
    <t>Matt Guttman</t>
  </si>
  <si>
    <t>Leah</t>
  </si>
  <si>
    <t>Tom Helstern</t>
  </si>
  <si>
    <t>ACF</t>
  </si>
  <si>
    <t>John Keenan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</si>
  <si>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</si>
  <si>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</si>
  <si>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</si>
  <si>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</si>
  <si>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</si>
  <si>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</si>
  <si>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</si>
  <si>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</si>
  <si>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</si>
  <si>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</si>
  <si>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</si>
  <si>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</si>
  <si>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</si>
  <si>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</si>
  <si>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</si>
  <si>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</si>
  <si>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</si>
  <si>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</si>
  <si>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</si>
  <si>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</si>
  <si>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</si>
  <si>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</si>
  <si>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</si>
  <si>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</si>
  <si>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</si>
  <si>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</si>
  <si>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</si>
  <si>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</si>
  <si>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</si>
  <si>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</si>
  <si>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</si>
  <si>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</si>
  <si>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</si>
  <si>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</si>
  <si>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</si>
  <si>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</si>
  <si>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</si>
  <si>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</si>
  <si>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</si>
  <si>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</si>
  <si>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</si>
  <si>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</si>
  <si>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H17ww</t>
  </si>
  <si>
    <t>Hobie 17 (with wings)</t>
  </si>
  <si>
    <t>Gabby Evans</t>
  </si>
  <si>
    <t>Nancy</t>
  </si>
  <si>
    <t>Lukas Van Der Croft</t>
  </si>
  <si>
    <t>Nico Colaiocco</t>
  </si>
  <si>
    <t>HWav</t>
  </si>
  <si>
    <t>Bob Parangi</t>
  </si>
  <si>
    <t>Leslie StJohn</t>
  </si>
  <si>
    <t>Rich Graham</t>
  </si>
  <si>
    <t>dnf</t>
  </si>
  <si>
    <t>dns</t>
  </si>
  <si>
    <t>Charlie Cappello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</si>
</sst>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5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11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167" fontId="3" fillId="0" borderId="14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5"/>
  <sheetViews>
    <sheetView tabSelected="1" workbookViewId="0" topLeftCell="A1">
      <pane ySplit="2" topLeftCell="BM3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7.28125" style="68" bestFit="1" customWidth="1"/>
    <col min="2" max="2" width="5.421875" style="68" bestFit="1" customWidth="1"/>
    <col min="3" max="3" width="17.57421875" style="69" bestFit="1" customWidth="1"/>
    <col min="4" max="4" width="15.7109375" style="69" bestFit="1" customWidth="1"/>
    <col min="5" max="5" width="6.7109375" style="70" bestFit="1" customWidth="1"/>
    <col min="6" max="6" width="6.140625" style="69" bestFit="1" customWidth="1"/>
    <col min="7" max="7" width="4.00390625" style="69" bestFit="1" customWidth="1"/>
    <col min="8" max="9" width="3.28125" style="69" bestFit="1" customWidth="1"/>
    <col min="10" max="10" width="3.7109375" style="69" bestFit="1" customWidth="1"/>
    <col min="11" max="11" width="3.8515625" style="69" bestFit="1" customWidth="1"/>
    <col min="12" max="12" width="7.7109375" style="71" bestFit="1" customWidth="1"/>
    <col min="13" max="13" width="7.7109375" style="72" bestFit="1" customWidth="1"/>
    <col min="14" max="14" width="6.7109375" style="72" bestFit="1" customWidth="1"/>
    <col min="15" max="15" width="7.7109375" style="72" bestFit="1" customWidth="1"/>
    <col min="16" max="16" width="3.7109375" style="69" bestFit="1" customWidth="1"/>
    <col min="17" max="17" width="3.8515625" style="69" bestFit="1" customWidth="1"/>
    <col min="18" max="18" width="4.00390625" style="69" bestFit="1" customWidth="1"/>
    <col min="19" max="19" width="7.7109375" style="73" bestFit="1" customWidth="1"/>
    <col min="20" max="20" width="9.28125" style="73" bestFit="1" customWidth="1"/>
    <col min="21" max="16384" width="8.7109375" style="69" customWidth="1"/>
  </cols>
  <sheetData>
    <row r="1" spans="1:20" s="27" customFormat="1" ht="12.75">
      <c r="A1" s="22" t="s">
        <v>209</v>
      </c>
      <c r="B1" s="65"/>
      <c r="D1" s="45" t="s">
        <v>208</v>
      </c>
      <c r="E1" s="44">
        <v>3</v>
      </c>
      <c r="F1" s="23"/>
      <c r="G1" s="23"/>
      <c r="H1" s="89"/>
      <c r="I1" s="89"/>
      <c r="J1" s="89"/>
      <c r="K1" s="25"/>
      <c r="L1" s="25"/>
      <c r="M1" s="91" t="s">
        <v>212</v>
      </c>
      <c r="N1" s="92"/>
      <c r="O1" s="43"/>
      <c r="P1" s="90" t="s">
        <v>210</v>
      </c>
      <c r="Q1" s="90"/>
      <c r="R1" s="90"/>
      <c r="S1" s="90"/>
      <c r="T1" s="90"/>
    </row>
    <row r="2" spans="1:20" s="27" customFormat="1" ht="12.75">
      <c r="A2" s="22" t="s">
        <v>91</v>
      </c>
      <c r="B2" s="22" t="s">
        <v>173</v>
      </c>
      <c r="C2" s="22" t="s">
        <v>92</v>
      </c>
      <c r="D2" s="22" t="s">
        <v>93</v>
      </c>
      <c r="E2" s="60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228</v>
      </c>
      <c r="M2" s="26" t="s">
        <v>98</v>
      </c>
      <c r="N2" s="26" t="s">
        <v>99</v>
      </c>
      <c r="O2" s="26" t="s">
        <v>100</v>
      </c>
      <c r="P2" s="57" t="s">
        <v>101</v>
      </c>
      <c r="Q2" s="46" t="s">
        <v>90</v>
      </c>
      <c r="R2" s="46" t="s">
        <v>102</v>
      </c>
      <c r="S2" s="41" t="s">
        <v>103</v>
      </c>
      <c r="T2" s="41" t="s">
        <v>104</v>
      </c>
    </row>
    <row r="3" spans="1:20" s="27" customFormat="1" ht="12.75">
      <c r="A3" s="61">
        <v>10</v>
      </c>
      <c r="B3" s="34">
        <v>1</v>
      </c>
      <c r="C3" s="63" t="s">
        <v>164</v>
      </c>
      <c r="D3" s="62"/>
      <c r="E3" s="63"/>
      <c r="F3" s="62" t="s">
        <v>255</v>
      </c>
      <c r="G3" s="38"/>
      <c r="J3" s="27">
        <f aca="true" t="shared" si="0" ref="J3:J15">IF(OR(F3="",K3="nl"),"",IF(L3&lt;70,"L4",IF(L3&lt;80,"L3",IF(L3&lt;90,"L2",IF(L3&lt;100,"L1",IF(L3&gt;130,"H3",IF(L3&gt;120,"H2",IF(L3&gt;110,"H1",""))))))))</f>
      </c>
      <c r="K3" s="27" t="str">
        <f>IF(F3="","",INDEX(SCHRS!$A$1:J$914,MATCH(F3,SCHRS!$B$1:$B$914,0),3))</f>
        <v>nl</v>
      </c>
      <c r="L3" s="32">
        <f aca="true" t="shared" si="1" ref="L3:L15">IF(F3="","",IF(K3="nl",100,100*G3/K3))</f>
        <v>100</v>
      </c>
      <c r="M3" s="33">
        <f>IF(F3="","",INDEX(SCHRS!$A$1:$J$914,MATCH(F3,SCHRS!$B$1:$B$914,0),$E$1+5))</f>
        <v>1.051</v>
      </c>
      <c r="N3" s="3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3">
        <f aca="true" t="shared" si="2" ref="O3:O15">IF(F3="","",M3*N3)</f>
        <v>1.051</v>
      </c>
      <c r="P3" s="58">
        <v>1</v>
      </c>
      <c r="Q3" s="47">
        <v>0</v>
      </c>
      <c r="R3" s="47">
        <v>26</v>
      </c>
      <c r="S3" s="42">
        <f aca="true" t="shared" si="3" ref="S3:S15">IF(R3="","",IF(TYPE(R3)=2,R3,(P3*60+Q3+(R3/60))))</f>
        <v>60.43333333333333</v>
      </c>
      <c r="T3" s="42">
        <f aca="true" t="shared" si="4" ref="T3:T15">IF(S3="","",IF(TYPE(R3)=2,S3,S3/(O3)))</f>
        <v>57.50079289565493</v>
      </c>
    </row>
    <row r="4" spans="1:20" s="27" customFormat="1" ht="12.75">
      <c r="A4" s="61">
        <v>2</v>
      </c>
      <c r="B4" s="34">
        <v>2</v>
      </c>
      <c r="C4" s="62" t="s">
        <v>225</v>
      </c>
      <c r="D4" s="62"/>
      <c r="E4" s="62">
        <v>241</v>
      </c>
      <c r="F4" s="62" t="s">
        <v>255</v>
      </c>
      <c r="G4" s="31">
        <v>200</v>
      </c>
      <c r="J4" s="27">
        <f t="shared" si="0"/>
      </c>
      <c r="K4" s="27" t="str">
        <f>IF(F4="","",INDEX(SCHRS!$A$1:J$914,MATCH(F4,SCHRS!$B$1:$B$914,0),3))</f>
        <v>nl</v>
      </c>
      <c r="L4" s="32">
        <f t="shared" si="1"/>
        <v>100</v>
      </c>
      <c r="M4" s="33">
        <f>IF(F4="","",INDEX(SCHRS!$A$1:$J$914,MATCH(F4,SCHRS!$B$1:$B$914,0),$E$1+5))</f>
        <v>1.051</v>
      </c>
      <c r="N4" s="3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3">
        <f t="shared" si="2"/>
        <v>1.051</v>
      </c>
      <c r="P4" s="58">
        <v>1</v>
      </c>
      <c r="Q4" s="47">
        <v>1</v>
      </c>
      <c r="R4" s="47">
        <v>15</v>
      </c>
      <c r="S4" s="42">
        <f t="shared" si="3"/>
        <v>61.25</v>
      </c>
      <c r="T4" s="42">
        <f t="shared" si="4"/>
        <v>58.27783063748811</v>
      </c>
    </row>
    <row r="5" spans="1:20" s="27" customFormat="1" ht="12.75">
      <c r="A5" s="61">
        <v>13</v>
      </c>
      <c r="B5" s="34">
        <v>3</v>
      </c>
      <c r="C5" s="62" t="s">
        <v>165</v>
      </c>
      <c r="D5" s="62"/>
      <c r="E5" s="62">
        <v>6661</v>
      </c>
      <c r="F5" s="62" t="s">
        <v>22</v>
      </c>
      <c r="G5" s="31">
        <v>202</v>
      </c>
      <c r="J5" s="27" t="str">
        <f t="shared" si="0"/>
        <v>H2</v>
      </c>
      <c r="K5" s="27">
        <f>IF(F5="","",INDEX(SCHRS!$A$1:J$914,MATCH(F5,SCHRS!$B$1:$B$914,0),3))</f>
        <v>160</v>
      </c>
      <c r="L5" s="32">
        <f t="shared" si="1"/>
        <v>126.25</v>
      </c>
      <c r="M5" s="33">
        <f>IF(F5="","",INDEX(SCHRS!$A$1:$J$914,MATCH(F5,SCHRS!$B$1:$B$914,0),$E$1+5))</f>
        <v>1.175</v>
      </c>
      <c r="N5" s="3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3">
        <f t="shared" si="2"/>
        <v>1.175</v>
      </c>
      <c r="P5" s="58">
        <v>1</v>
      </c>
      <c r="Q5" s="47">
        <v>9</v>
      </c>
      <c r="R5" s="47">
        <v>49</v>
      </c>
      <c r="S5" s="42">
        <f t="shared" si="3"/>
        <v>69.81666666666666</v>
      </c>
      <c r="T5" s="42">
        <f t="shared" si="4"/>
        <v>59.41843971631205</v>
      </c>
    </row>
    <row r="6" spans="1:20" s="27" customFormat="1" ht="12.75">
      <c r="A6" s="61">
        <v>5</v>
      </c>
      <c r="B6" s="34">
        <v>4</v>
      </c>
      <c r="C6" s="62" t="s">
        <v>235</v>
      </c>
      <c r="D6" s="62"/>
      <c r="E6" s="62">
        <v>2524</v>
      </c>
      <c r="F6" s="62" t="s">
        <v>255</v>
      </c>
      <c r="G6" s="31">
        <v>190</v>
      </c>
      <c r="J6" s="27">
        <f t="shared" si="0"/>
      </c>
      <c r="K6" s="27" t="str">
        <f>IF(F6="","",INDEX(SCHRS!$A$1:J$914,MATCH(F6,SCHRS!$B$1:$B$914,0),3))</f>
        <v>nl</v>
      </c>
      <c r="L6" s="32">
        <f t="shared" si="1"/>
        <v>100</v>
      </c>
      <c r="M6" s="33">
        <f>IF(F6="","",INDEX(SCHRS!$A$1:$J$914,MATCH(F6,SCHRS!$B$1:$B$914,0),$E$1+5))</f>
        <v>1.051</v>
      </c>
      <c r="N6" s="3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3">
        <f t="shared" si="2"/>
        <v>1.051</v>
      </c>
      <c r="P6" s="58">
        <v>1</v>
      </c>
      <c r="Q6" s="47">
        <v>3</v>
      </c>
      <c r="R6" s="47">
        <v>44</v>
      </c>
      <c r="S6" s="42">
        <f t="shared" si="3"/>
        <v>63.733333333333334</v>
      </c>
      <c r="T6" s="42">
        <f t="shared" si="4"/>
        <v>60.64065968918491</v>
      </c>
    </row>
    <row r="7" spans="1:20" s="27" customFormat="1" ht="12.75">
      <c r="A7" s="61">
        <v>1</v>
      </c>
      <c r="B7" s="34">
        <v>14</v>
      </c>
      <c r="C7" s="62" t="s">
        <v>227</v>
      </c>
      <c r="D7" s="62" t="s">
        <v>280</v>
      </c>
      <c r="E7" s="62"/>
      <c r="F7" s="62" t="s">
        <v>21</v>
      </c>
      <c r="G7" s="31">
        <v>260</v>
      </c>
      <c r="J7" s="27" t="str">
        <f t="shared" si="0"/>
        <v>L1</v>
      </c>
      <c r="K7" s="27">
        <f>IF(F7="","",INDEX(SCHRS!$A$1:J$914,MATCH(F7,SCHRS!$B$1:$B$914,0),3))</f>
        <v>285</v>
      </c>
      <c r="L7" s="32">
        <f t="shared" si="1"/>
        <v>91.2280701754386</v>
      </c>
      <c r="M7" s="33">
        <f>IF(F7="","",INDEX(SCHRS!$A$1:$J$914,MATCH(F7,SCHRS!$B$1:$B$914,0),$E$1+5))</f>
        <v>1.191</v>
      </c>
      <c r="N7" s="3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33">
        <f t="shared" si="2"/>
        <v>1.191</v>
      </c>
      <c r="P7" s="58">
        <v>0</v>
      </c>
      <c r="Q7" s="47" t="s">
        <v>288</v>
      </c>
      <c r="R7" s="47" t="s">
        <v>288</v>
      </c>
      <c r="S7" s="42" t="str">
        <f t="shared" si="3"/>
        <v>dnf</v>
      </c>
      <c r="T7" s="42" t="str">
        <f t="shared" si="4"/>
        <v>dnf</v>
      </c>
    </row>
    <row r="8" spans="1:20" s="27" customFormat="1" ht="12.75">
      <c r="A8" s="61">
        <v>4</v>
      </c>
      <c r="B8" s="34">
        <v>14</v>
      </c>
      <c r="C8" s="62" t="s">
        <v>290</v>
      </c>
      <c r="D8" s="62"/>
      <c r="E8" s="62"/>
      <c r="F8" s="62" t="s">
        <v>36</v>
      </c>
      <c r="G8" s="31">
        <v>190</v>
      </c>
      <c r="J8" s="27" t="str">
        <f t="shared" si="0"/>
        <v>H3</v>
      </c>
      <c r="K8" s="27">
        <f>IF(F8="","",INDEX(SCHRS!$A$1:J$914,MATCH(F8,SCHRS!$B$1:$B$914,0),3))</f>
        <v>145</v>
      </c>
      <c r="L8" s="32">
        <f t="shared" si="1"/>
        <v>131.0344827586207</v>
      </c>
      <c r="M8" s="33">
        <f>IF(F8="","",INDEX(SCHRS!$A$1:$J$914,MATCH(F8,SCHRS!$B$1:$B$914,0),$E$1+5))</f>
        <v>1.105</v>
      </c>
      <c r="N8" s="3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33">
        <f t="shared" si="2"/>
        <v>1.105</v>
      </c>
      <c r="P8" s="58">
        <v>0</v>
      </c>
      <c r="Q8" s="47" t="s">
        <v>288</v>
      </c>
      <c r="R8" s="47" t="s">
        <v>288</v>
      </c>
      <c r="S8" s="42" t="str">
        <f t="shared" si="3"/>
        <v>dnf</v>
      </c>
      <c r="T8" s="42" t="str">
        <f t="shared" si="4"/>
        <v>dnf</v>
      </c>
    </row>
    <row r="9" spans="1:20" s="27" customFormat="1" ht="12.75">
      <c r="A9" s="61">
        <v>7</v>
      </c>
      <c r="B9" s="34">
        <v>14</v>
      </c>
      <c r="C9" s="63" t="s">
        <v>226</v>
      </c>
      <c r="D9" s="63"/>
      <c r="E9" s="64">
        <v>808</v>
      </c>
      <c r="F9" s="66" t="s">
        <v>36</v>
      </c>
      <c r="G9" s="38">
        <v>175</v>
      </c>
      <c r="J9" s="27" t="str">
        <f t="shared" si="0"/>
        <v>H2</v>
      </c>
      <c r="K9" s="27">
        <f>IF(F9="","",INDEX(SCHRS!$A$1:J$914,MATCH(F9,SCHRS!$B$1:$B$914,0),3))</f>
        <v>145</v>
      </c>
      <c r="L9" s="32">
        <f t="shared" si="1"/>
        <v>120.6896551724138</v>
      </c>
      <c r="M9" s="33">
        <f>IF(F9="","",INDEX(SCHRS!$A$1:$J$914,MATCH(F9,SCHRS!$B$1:$B$914,0),$E$1+5))</f>
        <v>1.105</v>
      </c>
      <c r="N9" s="3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3">
        <f t="shared" si="2"/>
        <v>1.105</v>
      </c>
      <c r="P9" s="58">
        <v>0</v>
      </c>
      <c r="Q9" s="47" t="s">
        <v>288</v>
      </c>
      <c r="R9" s="47" t="s">
        <v>288</v>
      </c>
      <c r="S9" s="42" t="str">
        <f t="shared" si="3"/>
        <v>dnf</v>
      </c>
      <c r="T9" s="42" t="str">
        <f t="shared" si="4"/>
        <v>dnf</v>
      </c>
    </row>
    <row r="10" spans="1:20" s="27" customFormat="1" ht="12.75">
      <c r="A10" s="61">
        <v>3</v>
      </c>
      <c r="B10" s="34">
        <v>14</v>
      </c>
      <c r="C10" s="62" t="s">
        <v>224</v>
      </c>
      <c r="D10" s="62" t="s">
        <v>281</v>
      </c>
      <c r="E10" s="62">
        <v>112320</v>
      </c>
      <c r="F10" s="62" t="s">
        <v>21</v>
      </c>
      <c r="G10" s="31">
        <v>320</v>
      </c>
      <c r="J10" s="27" t="str">
        <f t="shared" si="0"/>
        <v>H1</v>
      </c>
      <c r="K10" s="27">
        <f>IF(F10="","",INDEX(SCHRS!$A$1:J$914,MATCH(F10,SCHRS!$B$1:$B$914,0),3))</f>
        <v>285</v>
      </c>
      <c r="L10" s="32">
        <f t="shared" si="1"/>
        <v>112.28070175438596</v>
      </c>
      <c r="M10" s="33">
        <f>IF(F10="","",INDEX(SCHRS!$A$1:$J$914,MATCH(F10,SCHRS!$B$1:$B$914,0),$E$1+5))</f>
        <v>1.191</v>
      </c>
      <c r="N10" s="3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33">
        <f t="shared" si="2"/>
        <v>1.191</v>
      </c>
      <c r="P10" s="58">
        <v>0</v>
      </c>
      <c r="Q10" s="47" t="s">
        <v>289</v>
      </c>
      <c r="R10" s="47" t="s">
        <v>289</v>
      </c>
      <c r="S10" s="42" t="str">
        <f t="shared" si="3"/>
        <v>dns</v>
      </c>
      <c r="T10" s="42" t="str">
        <f t="shared" si="4"/>
        <v>dns</v>
      </c>
    </row>
    <row r="11" spans="1:20" s="27" customFormat="1" ht="12.75">
      <c r="A11" s="61">
        <v>6</v>
      </c>
      <c r="B11" s="34">
        <v>14</v>
      </c>
      <c r="C11" s="62" t="s">
        <v>282</v>
      </c>
      <c r="D11" s="62" t="s">
        <v>233</v>
      </c>
      <c r="E11" s="62">
        <v>1001</v>
      </c>
      <c r="F11" s="62" t="s">
        <v>15</v>
      </c>
      <c r="G11" s="31">
        <v>360</v>
      </c>
      <c r="J11" s="27">
        <f t="shared" si="0"/>
      </c>
      <c r="K11" s="27" t="str">
        <f>IF(F11="","",INDEX(SCHRS!$A$1:J$914,MATCH(F11,SCHRS!$B$1:$B$914,0),3))</f>
        <v>nl</v>
      </c>
      <c r="L11" s="32">
        <f t="shared" si="1"/>
        <v>100</v>
      </c>
      <c r="M11" s="33">
        <f>IF(F11="","",INDEX(SCHRS!$A$1:$J$914,MATCH(F11,SCHRS!$B$1:$B$914,0),$E$1+5))</f>
        <v>1.035</v>
      </c>
      <c r="N11" s="3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33">
        <f t="shared" si="2"/>
        <v>1.035</v>
      </c>
      <c r="P11" s="58">
        <v>0</v>
      </c>
      <c r="Q11" s="47" t="s">
        <v>289</v>
      </c>
      <c r="R11" s="47" t="s">
        <v>289</v>
      </c>
      <c r="S11" s="42" t="str">
        <f t="shared" si="3"/>
        <v>dns</v>
      </c>
      <c r="T11" s="42" t="str">
        <f t="shared" si="4"/>
        <v>dns</v>
      </c>
    </row>
    <row r="12" spans="1:20" s="27" customFormat="1" ht="12.75">
      <c r="A12" s="61">
        <v>8</v>
      </c>
      <c r="B12" s="34">
        <v>14</v>
      </c>
      <c r="C12" s="59" t="s">
        <v>231</v>
      </c>
      <c r="D12" s="59" t="s">
        <v>232</v>
      </c>
      <c r="E12" s="62"/>
      <c r="F12" s="62" t="s">
        <v>21</v>
      </c>
      <c r="G12" s="31">
        <v>300</v>
      </c>
      <c r="J12" s="27">
        <f t="shared" si="0"/>
      </c>
      <c r="K12" s="27">
        <f>IF(F12="","",INDEX(SCHRS!$A$1:J$914,MATCH(F12,SCHRS!$B$1:$B$914,0),3))</f>
        <v>285</v>
      </c>
      <c r="L12" s="32">
        <f t="shared" si="1"/>
        <v>105.26315789473684</v>
      </c>
      <c r="M12" s="33">
        <f>IF(F12="","",INDEX(SCHRS!$A$1:$J$914,MATCH(F12,SCHRS!$B$1:$B$914,0),$E$1+5))</f>
        <v>1.191</v>
      </c>
      <c r="N12" s="33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33">
        <f t="shared" si="2"/>
        <v>1.191</v>
      </c>
      <c r="P12" s="58">
        <v>0</v>
      </c>
      <c r="Q12" s="47" t="s">
        <v>289</v>
      </c>
      <c r="R12" s="47" t="s">
        <v>289</v>
      </c>
      <c r="S12" s="42" t="str">
        <f t="shared" si="3"/>
        <v>dns</v>
      </c>
      <c r="T12" s="42" t="str">
        <f t="shared" si="4"/>
        <v>dns</v>
      </c>
    </row>
    <row r="13" spans="1:20" s="27" customFormat="1" ht="12.75">
      <c r="A13" s="61">
        <v>9</v>
      </c>
      <c r="B13" s="34">
        <v>14</v>
      </c>
      <c r="C13" s="62" t="s">
        <v>283</v>
      </c>
      <c r="D13" s="62"/>
      <c r="E13" s="62"/>
      <c r="F13" s="62" t="s">
        <v>284</v>
      </c>
      <c r="G13" s="31">
        <v>160</v>
      </c>
      <c r="J13" s="27">
        <f t="shared" si="0"/>
      </c>
      <c r="K13" s="27" t="str">
        <f>IF(F13="","",INDEX(SCHRS!$A$1:J$914,MATCH(F13,SCHRS!$B$1:$B$914,0),3))</f>
        <v>nl</v>
      </c>
      <c r="L13" s="32">
        <f t="shared" si="1"/>
        <v>100</v>
      </c>
      <c r="M13" s="33">
        <f>IF(F13="","",INDEX(SCHRS!$A$1:$J$914,MATCH(F13,SCHRS!$B$1:$B$914,0),$E$1+5))</f>
        <v>1.505</v>
      </c>
      <c r="N13" s="33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33">
        <f t="shared" si="2"/>
        <v>1.505</v>
      </c>
      <c r="P13" s="58">
        <v>0</v>
      </c>
      <c r="Q13" s="47" t="s">
        <v>289</v>
      </c>
      <c r="R13" s="47" t="s">
        <v>289</v>
      </c>
      <c r="S13" s="42" t="str">
        <f t="shared" si="3"/>
        <v>dns</v>
      </c>
      <c r="T13" s="42" t="str">
        <f t="shared" si="4"/>
        <v>dns</v>
      </c>
    </row>
    <row r="14" spans="1:20" s="67" customFormat="1" ht="12.75">
      <c r="A14" s="61">
        <v>11</v>
      </c>
      <c r="B14" s="34">
        <v>14</v>
      </c>
      <c r="C14" s="62" t="s">
        <v>285</v>
      </c>
      <c r="D14" s="62" t="s">
        <v>286</v>
      </c>
      <c r="E14" s="62"/>
      <c r="F14" s="62" t="s">
        <v>21</v>
      </c>
      <c r="G14" s="88">
        <v>300</v>
      </c>
      <c r="J14" s="27">
        <f t="shared" si="0"/>
      </c>
      <c r="K14" s="27">
        <f>IF(F14="","",INDEX(SCHRS!$A$1:J$914,MATCH(F14,SCHRS!$B$1:$B$914,0),3))</f>
        <v>285</v>
      </c>
      <c r="L14" s="32">
        <f t="shared" si="1"/>
        <v>105.26315789473684</v>
      </c>
      <c r="M14" s="33">
        <f>IF(F14="","",INDEX(SCHRS!$A$1:$J$914,MATCH(F14,SCHRS!$B$1:$B$914,0),$E$1+5))</f>
        <v>1.191</v>
      </c>
      <c r="N14" s="33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33">
        <f t="shared" si="2"/>
        <v>1.191</v>
      </c>
      <c r="P14" s="58">
        <v>0</v>
      </c>
      <c r="Q14" s="47" t="s">
        <v>289</v>
      </c>
      <c r="R14" s="47" t="s">
        <v>289</v>
      </c>
      <c r="S14" s="42" t="str">
        <f t="shared" si="3"/>
        <v>dns</v>
      </c>
      <c r="T14" s="42" t="str">
        <f t="shared" si="4"/>
        <v>dns</v>
      </c>
    </row>
    <row r="15" spans="1:20" s="27" customFormat="1" ht="12.75">
      <c r="A15" s="61">
        <v>12</v>
      </c>
      <c r="B15" s="34">
        <v>14</v>
      </c>
      <c r="C15" s="59" t="s">
        <v>287</v>
      </c>
      <c r="D15" s="59"/>
      <c r="E15" s="59">
        <v>3744</v>
      </c>
      <c r="F15" s="62" t="s">
        <v>36</v>
      </c>
      <c r="G15" s="27">
        <v>140</v>
      </c>
      <c r="J15" s="27" t="str">
        <f t="shared" si="0"/>
        <v>L1</v>
      </c>
      <c r="K15" s="27">
        <f>IF(F15="","",INDEX(SCHRS!$A$1:J$914,MATCH(F15,SCHRS!$B$1:$B$914,0),3))</f>
        <v>145</v>
      </c>
      <c r="L15" s="32">
        <f t="shared" si="1"/>
        <v>96.55172413793103</v>
      </c>
      <c r="M15" s="33">
        <f>IF(F15="","",INDEX(SCHRS!$A$1:$J$914,MATCH(F15,SCHRS!$B$1:$B$914,0),$E$1+5))</f>
        <v>1.105</v>
      </c>
      <c r="N15" s="33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33">
        <f t="shared" si="2"/>
        <v>1.105</v>
      </c>
      <c r="P15" s="58">
        <v>0</v>
      </c>
      <c r="Q15" s="47" t="s">
        <v>289</v>
      </c>
      <c r="R15" s="47" t="s">
        <v>289</v>
      </c>
      <c r="S15" s="42" t="str">
        <f t="shared" si="3"/>
        <v>dns</v>
      </c>
      <c r="T15" s="42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69" bestFit="1" customWidth="1"/>
    <col min="2" max="2" width="5.421875" style="69" bestFit="1" customWidth="1"/>
    <col min="3" max="3" width="14.00390625" style="69" bestFit="1" customWidth="1"/>
    <col min="4" max="4" width="12.7109375" style="69" bestFit="1" customWidth="1"/>
    <col min="5" max="5" width="5.7109375" style="69" bestFit="1" customWidth="1"/>
    <col min="6" max="6" width="6.140625" style="69" bestFit="1" customWidth="1"/>
    <col min="7" max="10" width="6.7109375" style="69" bestFit="1" customWidth="1"/>
    <col min="11" max="11" width="6.28125" style="69" bestFit="1" customWidth="1"/>
    <col min="12" max="12" width="5.28125" style="77" bestFit="1" customWidth="1"/>
    <col min="13" max="13" width="4.28125" style="77" bestFit="1" customWidth="1"/>
    <col min="14" max="16384" width="8.7109375" style="69" customWidth="1"/>
  </cols>
  <sheetData>
    <row r="1" spans="1:13" ht="12.75">
      <c r="A1" s="22" t="s">
        <v>209</v>
      </c>
      <c r="B1" s="93" t="s">
        <v>172</v>
      </c>
      <c r="C1" s="93"/>
      <c r="D1" s="93"/>
      <c r="E1" s="93"/>
      <c r="F1" s="93"/>
      <c r="G1" s="93"/>
      <c r="H1" s="93"/>
      <c r="I1" s="93"/>
      <c r="J1" s="93"/>
      <c r="K1" s="93" t="s">
        <v>211</v>
      </c>
      <c r="L1" s="93"/>
      <c r="M1" s="93"/>
    </row>
    <row r="2" spans="1:13" ht="12.75">
      <c r="A2" s="22" t="s">
        <v>91</v>
      </c>
      <c r="B2" s="22" t="s">
        <v>173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174</v>
      </c>
      <c r="H2" s="25" t="s">
        <v>175</v>
      </c>
      <c r="I2" s="25" t="s">
        <v>176</v>
      </c>
      <c r="J2" s="25" t="s">
        <v>177</v>
      </c>
      <c r="K2" s="25" t="s">
        <v>178</v>
      </c>
      <c r="L2" s="49" t="s">
        <v>179</v>
      </c>
      <c r="M2" s="49" t="s">
        <v>180</v>
      </c>
    </row>
    <row r="3" spans="1:13" ht="12.75">
      <c r="A3" s="27"/>
      <c r="B3" s="34"/>
      <c r="C3" s="29"/>
      <c r="D3" s="29"/>
      <c r="E3" s="30"/>
      <c r="F3" s="30"/>
      <c r="G3" s="34"/>
      <c r="H3" s="34"/>
      <c r="I3" s="34"/>
      <c r="J3" s="34"/>
      <c r="K3" s="40">
        <f aca="true" t="shared" si="0" ref="K3:K12">MAX(G3:J3)</f>
        <v>0</v>
      </c>
      <c r="L3" s="48">
        <f aca="true" t="shared" si="1" ref="L3:L12">SUM(G3:J3)</f>
        <v>0</v>
      </c>
      <c r="M3" s="48">
        <f aca="true" t="shared" si="2" ref="M3:M12">L3-K3</f>
        <v>0</v>
      </c>
    </row>
    <row r="4" spans="1:13" ht="12.75">
      <c r="A4" s="27"/>
      <c r="B4" s="34"/>
      <c r="C4" s="35"/>
      <c r="D4" s="35"/>
      <c r="E4" s="39"/>
      <c r="F4" s="37"/>
      <c r="G4" s="34"/>
      <c r="H4" s="34"/>
      <c r="I4" s="34"/>
      <c r="J4" s="34"/>
      <c r="K4" s="40">
        <f t="shared" si="0"/>
        <v>0</v>
      </c>
      <c r="L4" s="48">
        <f t="shared" si="1"/>
        <v>0</v>
      </c>
      <c r="M4" s="48">
        <f t="shared" si="2"/>
        <v>0</v>
      </c>
    </row>
    <row r="5" spans="1:13" ht="12.75">
      <c r="A5" s="27"/>
      <c r="B5" s="34"/>
      <c r="C5" s="29"/>
      <c r="D5" s="29"/>
      <c r="E5" s="30"/>
      <c r="F5" s="30"/>
      <c r="G5" s="34"/>
      <c r="H5" s="34"/>
      <c r="I5" s="34"/>
      <c r="J5" s="34"/>
      <c r="K5" s="40">
        <f t="shared" si="0"/>
        <v>0</v>
      </c>
      <c r="L5" s="48">
        <f t="shared" si="1"/>
        <v>0</v>
      </c>
      <c r="M5" s="48">
        <f t="shared" si="2"/>
        <v>0</v>
      </c>
    </row>
    <row r="6" spans="1:13" ht="12.75">
      <c r="A6" s="27"/>
      <c r="B6" s="34"/>
      <c r="C6" s="29"/>
      <c r="D6" s="29"/>
      <c r="E6" s="30"/>
      <c r="F6" s="30"/>
      <c r="G6" s="34"/>
      <c r="H6" s="34"/>
      <c r="I6" s="34"/>
      <c r="J6" s="34"/>
      <c r="K6" s="40">
        <f t="shared" si="0"/>
        <v>0</v>
      </c>
      <c r="L6" s="48">
        <f t="shared" si="1"/>
        <v>0</v>
      </c>
      <c r="M6" s="48">
        <f t="shared" si="2"/>
        <v>0</v>
      </c>
    </row>
    <row r="7" spans="1:13" ht="12.75">
      <c r="A7" s="27"/>
      <c r="B7" s="34"/>
      <c r="C7" s="29"/>
      <c r="D7" s="29"/>
      <c r="E7" s="30"/>
      <c r="F7" s="30"/>
      <c r="G7" s="34"/>
      <c r="H7" s="34"/>
      <c r="I7" s="34"/>
      <c r="J7" s="34"/>
      <c r="K7" s="40">
        <f t="shared" si="0"/>
        <v>0</v>
      </c>
      <c r="L7" s="48">
        <f t="shared" si="1"/>
        <v>0</v>
      </c>
      <c r="M7" s="48">
        <f t="shared" si="2"/>
        <v>0</v>
      </c>
    </row>
    <row r="8" spans="1:13" ht="12.75">
      <c r="A8" s="27"/>
      <c r="B8" s="34"/>
      <c r="C8" s="29"/>
      <c r="D8" s="29"/>
      <c r="E8" s="30"/>
      <c r="F8" s="30"/>
      <c r="G8" s="34"/>
      <c r="H8" s="34"/>
      <c r="I8" s="34"/>
      <c r="J8" s="34"/>
      <c r="K8" s="40">
        <f>MAX(G8:J8)</f>
        <v>0</v>
      </c>
      <c r="L8" s="48">
        <f>SUM(G8:J8)</f>
        <v>0</v>
      </c>
      <c r="M8" s="48">
        <f>L8-K8</f>
        <v>0</v>
      </c>
    </row>
    <row r="9" spans="1:13" ht="12.75">
      <c r="A9" s="27"/>
      <c r="B9" s="34"/>
      <c r="C9" s="35"/>
      <c r="D9" s="35"/>
      <c r="E9" s="36"/>
      <c r="F9" s="37"/>
      <c r="G9" s="34"/>
      <c r="H9" s="34"/>
      <c r="I9" s="34"/>
      <c r="J9" s="34"/>
      <c r="K9" s="40">
        <f t="shared" si="0"/>
        <v>0</v>
      </c>
      <c r="L9" s="48">
        <f t="shared" si="1"/>
        <v>0</v>
      </c>
      <c r="M9" s="48">
        <f t="shared" si="2"/>
        <v>0</v>
      </c>
    </row>
    <row r="10" spans="1:13" ht="12.75">
      <c r="A10" s="27"/>
      <c r="B10" s="34"/>
      <c r="C10" s="29"/>
      <c r="D10" s="29"/>
      <c r="E10" s="30"/>
      <c r="F10" s="30"/>
      <c r="G10" s="34"/>
      <c r="H10" s="34"/>
      <c r="I10" s="34"/>
      <c r="J10" s="34"/>
      <c r="K10" s="40">
        <f t="shared" si="0"/>
        <v>0</v>
      </c>
      <c r="L10" s="48">
        <f t="shared" si="1"/>
        <v>0</v>
      </c>
      <c r="M10" s="48">
        <f t="shared" si="2"/>
        <v>0</v>
      </c>
    </row>
    <row r="11" spans="1:13" ht="12.75">
      <c r="A11" s="27"/>
      <c r="B11" s="34"/>
      <c r="C11" s="29"/>
      <c r="D11" s="29"/>
      <c r="E11" s="30"/>
      <c r="F11" s="30"/>
      <c r="G11" s="34"/>
      <c r="H11" s="34"/>
      <c r="I11" s="34"/>
      <c r="J11" s="34"/>
      <c r="K11" s="40">
        <f t="shared" si="0"/>
        <v>0</v>
      </c>
      <c r="L11" s="48">
        <f t="shared" si="1"/>
        <v>0</v>
      </c>
      <c r="M11" s="48">
        <f t="shared" si="2"/>
        <v>0</v>
      </c>
    </row>
    <row r="12" spans="1:13" ht="12.75">
      <c r="A12" s="27"/>
      <c r="B12" s="34"/>
      <c r="C12" s="29"/>
      <c r="D12" s="29"/>
      <c r="E12" s="30"/>
      <c r="F12" s="30"/>
      <c r="G12" s="34"/>
      <c r="H12" s="34"/>
      <c r="I12" s="34"/>
      <c r="J12" s="34"/>
      <c r="K12" s="40">
        <f t="shared" si="0"/>
        <v>0</v>
      </c>
      <c r="L12" s="48">
        <f t="shared" si="1"/>
        <v>0</v>
      </c>
      <c r="M12" s="48">
        <f t="shared" si="2"/>
        <v>0</v>
      </c>
    </row>
    <row r="13" spans="1:13" ht="12.75">
      <c r="A13" s="27"/>
      <c r="B13" s="34"/>
      <c r="C13" s="29"/>
      <c r="D13" s="29"/>
      <c r="E13" s="30"/>
      <c r="F13" s="30"/>
      <c r="G13" s="34"/>
      <c r="H13" s="34"/>
      <c r="I13" s="34"/>
      <c r="J13" s="34"/>
      <c r="K13" s="40">
        <f>MAX(G13:J13)</f>
        <v>0</v>
      </c>
      <c r="L13" s="48">
        <f>SUM(G13:J13)</f>
        <v>0</v>
      </c>
      <c r="M13" s="48">
        <f>L13-K13</f>
        <v>0</v>
      </c>
    </row>
    <row r="14" spans="1:13" ht="12.75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40">
        <f aca="true" t="shared" si="3" ref="K14:K22">MAX(G14:J14)</f>
        <v>0</v>
      </c>
      <c r="L14" s="48">
        <f aca="true" t="shared" si="4" ref="L14:L22">SUM(G14:J14)</f>
        <v>0</v>
      </c>
      <c r="M14" s="48">
        <f aca="true" t="shared" si="5" ref="M14:M22">L14-K14</f>
        <v>0</v>
      </c>
    </row>
    <row r="15" spans="1:13" ht="12.75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40">
        <f t="shared" si="3"/>
        <v>0</v>
      </c>
      <c r="L15" s="48">
        <f t="shared" si="4"/>
        <v>0</v>
      </c>
      <c r="M15" s="48">
        <f t="shared" si="5"/>
        <v>0</v>
      </c>
    </row>
    <row r="16" spans="1:13" ht="12.7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40">
        <f t="shared" si="3"/>
        <v>0</v>
      </c>
      <c r="L16" s="48">
        <f t="shared" si="4"/>
        <v>0</v>
      </c>
      <c r="M16" s="48">
        <f t="shared" si="5"/>
        <v>0</v>
      </c>
    </row>
    <row r="17" spans="1:13" ht="12.75">
      <c r="A17" s="23"/>
      <c r="B17" s="27"/>
      <c r="C17" s="27"/>
      <c r="D17" s="27"/>
      <c r="E17" s="27"/>
      <c r="F17" s="27"/>
      <c r="G17" s="27"/>
      <c r="H17" s="27"/>
      <c r="I17" s="27"/>
      <c r="J17" s="27"/>
      <c r="K17" s="40">
        <f t="shared" si="3"/>
        <v>0</v>
      </c>
      <c r="L17" s="48">
        <f t="shared" si="4"/>
        <v>0</v>
      </c>
      <c r="M17" s="48">
        <f t="shared" si="5"/>
        <v>0</v>
      </c>
    </row>
    <row r="18" spans="1:13" ht="12.7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40">
        <f t="shared" si="3"/>
        <v>0</v>
      </c>
      <c r="L18" s="48">
        <f t="shared" si="4"/>
        <v>0</v>
      </c>
      <c r="M18" s="48">
        <f t="shared" si="5"/>
        <v>0</v>
      </c>
    </row>
    <row r="19" spans="1:13" ht="12.75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40">
        <f t="shared" si="3"/>
        <v>0</v>
      </c>
      <c r="L19" s="48">
        <f t="shared" si="4"/>
        <v>0</v>
      </c>
      <c r="M19" s="48">
        <f t="shared" si="5"/>
        <v>0</v>
      </c>
    </row>
    <row r="20" spans="1:13" ht="12.75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40">
        <f t="shared" si="3"/>
        <v>0</v>
      </c>
      <c r="L20" s="48">
        <f t="shared" si="4"/>
        <v>0</v>
      </c>
      <c r="M20" s="48">
        <f t="shared" si="5"/>
        <v>0</v>
      </c>
    </row>
    <row r="21" spans="1:13" ht="12.75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40">
        <f t="shared" si="3"/>
        <v>0</v>
      </c>
      <c r="L21" s="48">
        <f t="shared" si="4"/>
        <v>0</v>
      </c>
      <c r="M21" s="48">
        <f t="shared" si="5"/>
        <v>0</v>
      </c>
    </row>
    <row r="22" spans="1:13" ht="12.7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40">
        <f t="shared" si="3"/>
        <v>0</v>
      </c>
      <c r="L22" s="48">
        <f t="shared" si="4"/>
        <v>0</v>
      </c>
      <c r="M22" s="48">
        <f t="shared" si="5"/>
        <v>0</v>
      </c>
    </row>
    <row r="23" ht="12.75">
      <c r="A23" s="76"/>
    </row>
    <row r="24" ht="12.75">
      <c r="A24" s="76"/>
    </row>
    <row r="25" ht="12.75">
      <c r="A25" s="76"/>
    </row>
    <row r="26" ht="12.75">
      <c r="A26" s="76"/>
    </row>
    <row r="27" ht="12.75">
      <c r="A27" s="76"/>
    </row>
    <row r="28" ht="12.75">
      <c r="A28" s="76"/>
    </row>
    <row r="29" ht="12.75">
      <c r="A29" s="76"/>
    </row>
    <row r="30" ht="12.75">
      <c r="A30" s="76"/>
    </row>
    <row r="31" ht="12.75">
      <c r="A31" s="76"/>
    </row>
    <row r="32" ht="12.75">
      <c r="A32" s="76"/>
    </row>
    <row r="33" ht="12.75">
      <c r="A33" s="76"/>
    </row>
    <row r="34" ht="12.75">
      <c r="A34" s="76"/>
    </row>
    <row r="35" ht="12.75">
      <c r="A35" s="76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199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166</v>
      </c>
      <c r="D4" s="21">
        <v>4</v>
      </c>
      <c r="F4">
        <f t="shared" si="0"/>
        <v>4</v>
      </c>
    </row>
    <row r="5" spans="1:6" ht="12.75">
      <c r="A5" t="s">
        <v>196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198</v>
      </c>
      <c r="D8" s="21">
        <v>8</v>
      </c>
      <c r="F8">
        <f t="shared" si="0"/>
        <v>8</v>
      </c>
    </row>
    <row r="9" spans="1:6" ht="12.75">
      <c r="A9" t="s">
        <v>197</v>
      </c>
      <c r="D9" s="21">
        <v>9</v>
      </c>
      <c r="F9">
        <f t="shared" si="0"/>
        <v>9</v>
      </c>
    </row>
    <row r="10" spans="1:6" ht="12.75">
      <c r="A10" t="s">
        <v>171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167</v>
      </c>
      <c r="D12" s="21">
        <v>12</v>
      </c>
      <c r="F12">
        <f t="shared" si="0"/>
        <v>12</v>
      </c>
    </row>
    <row r="13" spans="1:6" ht="12.75">
      <c r="A13" s="20" t="s">
        <v>168</v>
      </c>
      <c r="D13" s="21">
        <v>13</v>
      </c>
      <c r="F13">
        <f t="shared" si="0"/>
        <v>13</v>
      </c>
    </row>
    <row r="14" spans="1:6" ht="12.75">
      <c r="A14" t="s">
        <v>169</v>
      </c>
      <c r="D14" s="21">
        <v>14</v>
      </c>
      <c r="F14">
        <f t="shared" si="0"/>
        <v>14</v>
      </c>
    </row>
    <row r="15" spans="1:6" ht="12.75">
      <c r="A15" t="s">
        <v>170</v>
      </c>
      <c r="D15" s="21">
        <v>15</v>
      </c>
      <c r="F15">
        <f t="shared" si="0"/>
        <v>15</v>
      </c>
    </row>
    <row r="16" spans="1:6" ht="12.75">
      <c r="A16" t="s">
        <v>200</v>
      </c>
      <c r="D16" s="21">
        <v>16</v>
      </c>
      <c r="F16">
        <f t="shared" si="0"/>
        <v>16</v>
      </c>
    </row>
    <row r="17" spans="1:6" ht="12.75">
      <c r="A17" t="s">
        <v>201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172</v>
      </c>
      <c r="D20" s="21">
        <v>20</v>
      </c>
      <c r="F20">
        <f t="shared" si="0"/>
        <v>20</v>
      </c>
    </row>
    <row r="21" spans="1:6" ht="12.75">
      <c r="A21" t="s">
        <v>202</v>
      </c>
      <c r="D21" s="21">
        <v>21</v>
      </c>
      <c r="F21">
        <f t="shared" si="0"/>
        <v>21</v>
      </c>
    </row>
    <row r="22" spans="1:6" ht="12.75">
      <c r="A22" t="s">
        <v>203</v>
      </c>
      <c r="D22" s="21">
        <v>22</v>
      </c>
      <c r="F22">
        <f t="shared" si="0"/>
        <v>22</v>
      </c>
    </row>
    <row r="23" spans="1:6" ht="12.75">
      <c r="A23" t="s">
        <v>213</v>
      </c>
      <c r="D23" s="21">
        <v>23</v>
      </c>
      <c r="F23">
        <f t="shared" si="0"/>
        <v>23</v>
      </c>
    </row>
    <row r="24" spans="1:6" ht="12.75">
      <c r="A24" t="s">
        <v>214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194</v>
      </c>
      <c r="D26" s="21">
        <v>26</v>
      </c>
      <c r="F26">
        <f t="shared" si="0"/>
        <v>26</v>
      </c>
    </row>
    <row r="27" spans="1:6" ht="12.75">
      <c r="A27" t="s">
        <v>183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184</v>
      </c>
      <c r="D29" s="21">
        <v>29</v>
      </c>
      <c r="F29">
        <f t="shared" si="0"/>
        <v>29</v>
      </c>
    </row>
    <row r="30" spans="1:6" ht="12.75">
      <c r="A30" t="s">
        <v>171</v>
      </c>
      <c r="D30" s="21">
        <v>30</v>
      </c>
      <c r="F30">
        <f t="shared" si="0"/>
        <v>30</v>
      </c>
    </row>
    <row r="31" spans="1:6" ht="12.75">
      <c r="A31" t="s">
        <v>185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186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193</v>
      </c>
      <c r="D36" s="21">
        <v>36</v>
      </c>
      <c r="F36">
        <f t="shared" si="1"/>
        <v>36</v>
      </c>
    </row>
    <row r="37" spans="1:6" ht="12.75">
      <c r="A37" t="s">
        <v>187</v>
      </c>
      <c r="D37" s="21">
        <v>37</v>
      </c>
      <c r="F37">
        <f t="shared" si="1"/>
        <v>37</v>
      </c>
    </row>
    <row r="38" spans="1:6" ht="12.75">
      <c r="A38" t="s">
        <v>188</v>
      </c>
      <c r="D38" s="21">
        <v>38</v>
      </c>
      <c r="F38">
        <f t="shared" si="1"/>
        <v>38</v>
      </c>
    </row>
    <row r="39" spans="1:6" ht="12.75">
      <c r="A39" t="s">
        <v>189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190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191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192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195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204</v>
      </c>
      <c r="D50" s="21">
        <v>50</v>
      </c>
      <c r="F50">
        <f t="shared" si="1"/>
        <v>50</v>
      </c>
    </row>
    <row r="51" ht="12.75">
      <c r="A51" t="s">
        <v>205</v>
      </c>
    </row>
    <row r="52" ht="12.75">
      <c r="A52" t="s">
        <v>206</v>
      </c>
    </row>
    <row r="53" ht="12.75">
      <c r="A53" t="s">
        <v>207</v>
      </c>
    </row>
    <row r="54" ht="12.75">
      <c r="A54" t="s">
        <v>223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50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50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50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50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50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38"/>
  <sheetViews>
    <sheetView workbookViewId="0" topLeftCell="A4">
      <selection activeCell="B26" sqref="B26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80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254</v>
      </c>
      <c r="B1" s="3" t="s">
        <v>6</v>
      </c>
      <c r="C1" s="4" t="s">
        <v>7</v>
      </c>
      <c r="D1" s="4" t="s">
        <v>8</v>
      </c>
      <c r="E1" s="78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82" t="s">
        <v>252</v>
      </c>
      <c r="L1" s="83" t="s">
        <v>253</v>
      </c>
    </row>
    <row r="2" spans="1:10" ht="12.75">
      <c r="A2" s="1" t="s">
        <v>182</v>
      </c>
      <c r="B2" s="1" t="s">
        <v>106</v>
      </c>
      <c r="C2" s="1" t="s">
        <v>107</v>
      </c>
      <c r="D2" s="1" t="s">
        <v>108</v>
      </c>
      <c r="E2" s="79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181</v>
      </c>
    </row>
    <row r="3" spans="1:10" ht="12.75">
      <c r="A3" t="s">
        <v>236</v>
      </c>
      <c r="B3" s="74" t="s">
        <v>234</v>
      </c>
      <c r="C3" s="75" t="s">
        <v>13</v>
      </c>
      <c r="D3" s="75" t="s">
        <v>13</v>
      </c>
      <c r="E3" s="80">
        <v>0.981</v>
      </c>
      <c r="F3" s="84">
        <f aca="true" t="shared" si="0" ref="F3:J16">E3</f>
        <v>0.981</v>
      </c>
      <c r="G3" s="84">
        <f t="shared" si="0"/>
        <v>0.981</v>
      </c>
      <c r="H3" s="84">
        <f t="shared" si="0"/>
        <v>0.981</v>
      </c>
      <c r="I3" s="84">
        <f t="shared" si="0"/>
        <v>0.981</v>
      </c>
      <c r="J3" s="84">
        <f t="shared" si="0"/>
        <v>0.981</v>
      </c>
    </row>
    <row r="4" spans="1:10" ht="12.75">
      <c r="A4" t="s">
        <v>237</v>
      </c>
      <c r="B4" s="74" t="s">
        <v>14</v>
      </c>
      <c r="C4" s="75" t="s">
        <v>13</v>
      </c>
      <c r="D4" s="75" t="s">
        <v>13</v>
      </c>
      <c r="E4" s="80">
        <v>1.002</v>
      </c>
      <c r="F4" s="84">
        <f t="shared" si="0"/>
        <v>1.002</v>
      </c>
      <c r="G4" s="84">
        <f t="shared" si="0"/>
        <v>1.002</v>
      </c>
      <c r="H4" s="84">
        <f t="shared" si="0"/>
        <v>1.002</v>
      </c>
      <c r="I4" s="84">
        <f t="shared" si="0"/>
        <v>1.002</v>
      </c>
      <c r="J4" s="84">
        <f t="shared" si="0"/>
        <v>1.002</v>
      </c>
    </row>
    <row r="5" spans="1:10" ht="12.75">
      <c r="A5" t="s">
        <v>263</v>
      </c>
      <c r="B5" s="74" t="s">
        <v>15</v>
      </c>
      <c r="C5" s="75" t="s">
        <v>13</v>
      </c>
      <c r="D5" s="75" t="s">
        <v>13</v>
      </c>
      <c r="E5">
        <v>1.035</v>
      </c>
      <c r="F5" s="84">
        <f aca="true" t="shared" si="1" ref="F5:J8">E5</f>
        <v>1.035</v>
      </c>
      <c r="G5" s="84">
        <f t="shared" si="1"/>
        <v>1.035</v>
      </c>
      <c r="H5" s="84">
        <f t="shared" si="1"/>
        <v>1.035</v>
      </c>
      <c r="I5" s="84">
        <f t="shared" si="1"/>
        <v>1.035</v>
      </c>
      <c r="J5" s="84">
        <f t="shared" si="1"/>
        <v>1.035</v>
      </c>
    </row>
    <row r="6" spans="1:10" ht="12.75">
      <c r="A6" t="s">
        <v>264</v>
      </c>
      <c r="B6" s="74" t="s">
        <v>255</v>
      </c>
      <c r="C6" s="75" t="s">
        <v>13</v>
      </c>
      <c r="D6" s="75" t="s">
        <v>13</v>
      </c>
      <c r="E6">
        <v>1.051</v>
      </c>
      <c r="F6" s="84">
        <f t="shared" si="1"/>
        <v>1.051</v>
      </c>
      <c r="G6" s="84">
        <f t="shared" si="1"/>
        <v>1.051</v>
      </c>
      <c r="H6" s="84">
        <f t="shared" si="1"/>
        <v>1.051</v>
      </c>
      <c r="I6" s="84">
        <f t="shared" si="1"/>
        <v>1.051</v>
      </c>
      <c r="J6" s="84">
        <f t="shared" si="1"/>
        <v>1.051</v>
      </c>
    </row>
    <row r="7" spans="1:10" ht="12.75">
      <c r="A7" t="s">
        <v>257</v>
      </c>
      <c r="B7" s="74" t="s">
        <v>259</v>
      </c>
      <c r="C7" s="75" t="s">
        <v>13</v>
      </c>
      <c r="D7" s="75" t="s">
        <v>13</v>
      </c>
      <c r="E7">
        <v>1.027</v>
      </c>
      <c r="F7" s="84">
        <f t="shared" si="1"/>
        <v>1.027</v>
      </c>
      <c r="G7" s="84">
        <f t="shared" si="1"/>
        <v>1.027</v>
      </c>
      <c r="H7" s="84">
        <f t="shared" si="1"/>
        <v>1.027</v>
      </c>
      <c r="I7" s="84">
        <f t="shared" si="1"/>
        <v>1.027</v>
      </c>
      <c r="J7" s="84">
        <f t="shared" si="1"/>
        <v>1.027</v>
      </c>
    </row>
    <row r="8" spans="1:10" ht="12.75">
      <c r="A8" t="s">
        <v>258</v>
      </c>
      <c r="B8" s="74" t="s">
        <v>260</v>
      </c>
      <c r="C8" s="75" t="s">
        <v>13</v>
      </c>
      <c r="D8" s="75" t="s">
        <v>13</v>
      </c>
      <c r="E8">
        <v>1.048</v>
      </c>
      <c r="F8" s="84">
        <f t="shared" si="1"/>
        <v>1.048</v>
      </c>
      <c r="G8" s="84">
        <f t="shared" si="1"/>
        <v>1.048</v>
      </c>
      <c r="H8" s="84">
        <f t="shared" si="1"/>
        <v>1.048</v>
      </c>
      <c r="I8" s="84">
        <f t="shared" si="1"/>
        <v>1.048</v>
      </c>
      <c r="J8" s="84">
        <f t="shared" si="1"/>
        <v>1.048</v>
      </c>
    </row>
    <row r="9" spans="1:10" ht="12.75">
      <c r="A9" t="s">
        <v>238</v>
      </c>
      <c r="B9" s="74" t="s">
        <v>16</v>
      </c>
      <c r="C9" s="74">
        <v>330</v>
      </c>
      <c r="D9" s="74"/>
      <c r="E9">
        <v>1</v>
      </c>
      <c r="F9" s="84">
        <f t="shared" si="0"/>
        <v>1</v>
      </c>
      <c r="G9" s="84">
        <f t="shared" si="0"/>
        <v>1</v>
      </c>
      <c r="H9" s="84">
        <f t="shared" si="0"/>
        <v>1</v>
      </c>
      <c r="I9" s="84">
        <f t="shared" si="0"/>
        <v>1</v>
      </c>
      <c r="J9" s="84">
        <f t="shared" si="0"/>
        <v>1</v>
      </c>
    </row>
    <row r="10" spans="1:12" ht="12.75">
      <c r="A10" s="74" t="s">
        <v>229</v>
      </c>
      <c r="B10" s="74" t="s">
        <v>17</v>
      </c>
      <c r="C10" s="75" t="s">
        <v>13</v>
      </c>
      <c r="D10" s="75" t="s">
        <v>13</v>
      </c>
      <c r="E10">
        <f>K10/L10</f>
        <v>1.1298076923076923</v>
      </c>
      <c r="F10" s="84">
        <f t="shared" si="0"/>
        <v>1.1298076923076923</v>
      </c>
      <c r="G10" s="84">
        <f t="shared" si="0"/>
        <v>1.1298076923076923</v>
      </c>
      <c r="H10" s="84">
        <f t="shared" si="0"/>
        <v>1.1298076923076923</v>
      </c>
      <c r="I10" s="84">
        <f t="shared" si="0"/>
        <v>1.1298076923076923</v>
      </c>
      <c r="J10" s="84">
        <f t="shared" si="0"/>
        <v>1.1298076923076923</v>
      </c>
      <c r="K10" s="81">
        <v>70.5</v>
      </c>
      <c r="L10" s="74">
        <v>62.4</v>
      </c>
    </row>
    <row r="11" spans="1:10" ht="12.75">
      <c r="A11" t="s">
        <v>18</v>
      </c>
      <c r="B11" s="74" t="s">
        <v>19</v>
      </c>
      <c r="C11" s="75" t="s">
        <v>13</v>
      </c>
      <c r="D11" s="75" t="s">
        <v>13</v>
      </c>
      <c r="E11">
        <v>1.381</v>
      </c>
      <c r="F11" s="84">
        <f t="shared" si="0"/>
        <v>1.381</v>
      </c>
      <c r="G11" s="84">
        <f t="shared" si="0"/>
        <v>1.381</v>
      </c>
      <c r="H11" s="84">
        <f t="shared" si="0"/>
        <v>1.381</v>
      </c>
      <c r="I11" s="84">
        <f t="shared" si="0"/>
        <v>1.381</v>
      </c>
      <c r="J11" s="84">
        <f t="shared" si="0"/>
        <v>1.381</v>
      </c>
    </row>
    <row r="12" spans="1:10" ht="12.75">
      <c r="A12" t="s">
        <v>20</v>
      </c>
      <c r="B12" s="74" t="s">
        <v>21</v>
      </c>
      <c r="C12" s="75">
        <v>285</v>
      </c>
      <c r="D12" s="75" t="s">
        <v>13</v>
      </c>
      <c r="E12">
        <v>1.191</v>
      </c>
      <c r="F12" s="84">
        <f t="shared" si="0"/>
        <v>1.191</v>
      </c>
      <c r="G12" s="84">
        <f t="shared" si="0"/>
        <v>1.191</v>
      </c>
      <c r="H12" s="84">
        <f t="shared" si="0"/>
        <v>1.191</v>
      </c>
      <c r="I12" s="84">
        <f t="shared" si="0"/>
        <v>1.191</v>
      </c>
      <c r="J12" s="84">
        <f t="shared" si="0"/>
        <v>1.191</v>
      </c>
    </row>
    <row r="13" spans="1:10" ht="12.75">
      <c r="A13" t="s">
        <v>262</v>
      </c>
      <c r="B13" s="74" t="s">
        <v>256</v>
      </c>
      <c r="C13" s="75">
        <v>285</v>
      </c>
      <c r="D13" s="75" t="s">
        <v>13</v>
      </c>
      <c r="E13">
        <v>1.117</v>
      </c>
      <c r="F13" s="84">
        <f t="shared" si="0"/>
        <v>1.117</v>
      </c>
      <c r="G13" s="84">
        <f t="shared" si="0"/>
        <v>1.117</v>
      </c>
      <c r="H13" s="84">
        <f t="shared" si="0"/>
        <v>1.117</v>
      </c>
      <c r="I13" s="84">
        <f t="shared" si="0"/>
        <v>1.117</v>
      </c>
      <c r="J13" s="84">
        <f t="shared" si="0"/>
        <v>1.117</v>
      </c>
    </row>
    <row r="14" spans="1:10" ht="12.75">
      <c r="A14" t="s">
        <v>239</v>
      </c>
      <c r="B14" s="74" t="s">
        <v>278</v>
      </c>
      <c r="C14" s="75">
        <v>160</v>
      </c>
      <c r="D14" s="75" t="s">
        <v>13</v>
      </c>
      <c r="E14">
        <v>1.207</v>
      </c>
      <c r="F14" s="84">
        <f t="shared" si="0"/>
        <v>1.207</v>
      </c>
      <c r="G14" s="84">
        <f t="shared" si="0"/>
        <v>1.207</v>
      </c>
      <c r="H14" s="84">
        <f t="shared" si="0"/>
        <v>1.207</v>
      </c>
      <c r="I14" s="84">
        <f t="shared" si="0"/>
        <v>1.207</v>
      </c>
      <c r="J14" s="84">
        <f t="shared" si="0"/>
        <v>1.207</v>
      </c>
    </row>
    <row r="15" spans="1:10" ht="12.75">
      <c r="A15" t="s">
        <v>279</v>
      </c>
      <c r="B15" s="74" t="s">
        <v>22</v>
      </c>
      <c r="C15" s="75">
        <v>160</v>
      </c>
      <c r="D15" s="75" t="s">
        <v>13</v>
      </c>
      <c r="E15">
        <v>1.175</v>
      </c>
      <c r="F15" s="84">
        <f t="shared" si="0"/>
        <v>1.175</v>
      </c>
      <c r="G15" s="84">
        <f t="shared" si="0"/>
        <v>1.175</v>
      </c>
      <c r="H15" s="84">
        <f t="shared" si="0"/>
        <v>1.175</v>
      </c>
      <c r="I15" s="84">
        <f t="shared" si="0"/>
        <v>1.175</v>
      </c>
      <c r="J15" s="84">
        <f t="shared" si="0"/>
        <v>1.175</v>
      </c>
    </row>
    <row r="16" spans="1:10" ht="12.75">
      <c r="A16" t="s">
        <v>240</v>
      </c>
      <c r="B16" s="10" t="s">
        <v>268</v>
      </c>
      <c r="C16" s="75">
        <v>295</v>
      </c>
      <c r="D16" s="75" t="s">
        <v>13</v>
      </c>
      <c r="E16">
        <v>1.093</v>
      </c>
      <c r="F16" s="84">
        <f t="shared" si="0"/>
        <v>1.093</v>
      </c>
      <c r="G16" s="84">
        <f t="shared" si="0"/>
        <v>1.093</v>
      </c>
      <c r="H16" s="84">
        <f t="shared" si="0"/>
        <v>1.093</v>
      </c>
      <c r="I16" s="84">
        <f t="shared" si="0"/>
        <v>1.093</v>
      </c>
      <c r="J16" s="84">
        <f t="shared" si="0"/>
        <v>1.093</v>
      </c>
    </row>
    <row r="17" spans="1:10" ht="12.75">
      <c r="A17" t="s">
        <v>241</v>
      </c>
      <c r="B17" s="74" t="s">
        <v>28</v>
      </c>
      <c r="C17" s="75">
        <v>310</v>
      </c>
      <c r="D17" s="75" t="s">
        <v>13</v>
      </c>
      <c r="E17">
        <v>1.111</v>
      </c>
      <c r="F17" s="84">
        <f aca="true" t="shared" si="2" ref="F17:J28">E17</f>
        <v>1.111</v>
      </c>
      <c r="G17" s="84">
        <f t="shared" si="2"/>
        <v>1.111</v>
      </c>
      <c r="H17" s="84">
        <f t="shared" si="2"/>
        <v>1.111</v>
      </c>
      <c r="I17" s="84">
        <f t="shared" si="2"/>
        <v>1.111</v>
      </c>
      <c r="J17" s="84">
        <f t="shared" si="2"/>
        <v>1.111</v>
      </c>
    </row>
    <row r="18" spans="1:10" ht="12.75">
      <c r="A18" t="s">
        <v>265</v>
      </c>
      <c r="B18" s="10" t="s">
        <v>23</v>
      </c>
      <c r="C18" s="75">
        <v>295</v>
      </c>
      <c r="D18" s="75" t="s">
        <v>13</v>
      </c>
      <c r="E18">
        <v>1.089</v>
      </c>
      <c r="F18" s="86">
        <f t="shared" si="2"/>
        <v>1.089</v>
      </c>
      <c r="G18" s="86">
        <f t="shared" si="2"/>
        <v>1.089</v>
      </c>
      <c r="H18" s="86">
        <f t="shared" si="2"/>
        <v>1.089</v>
      </c>
      <c r="I18" s="86">
        <f t="shared" si="2"/>
        <v>1.089</v>
      </c>
      <c r="J18" s="86">
        <f t="shared" si="2"/>
        <v>1.089</v>
      </c>
    </row>
    <row r="19" spans="1:10" ht="12.75">
      <c r="A19" t="s">
        <v>242</v>
      </c>
      <c r="B19" s="74" t="s">
        <v>24</v>
      </c>
      <c r="C19" s="75">
        <v>295</v>
      </c>
      <c r="D19" s="75" t="s">
        <v>13</v>
      </c>
      <c r="E19">
        <v>1.021</v>
      </c>
      <c r="F19" s="84">
        <f t="shared" si="2"/>
        <v>1.021</v>
      </c>
      <c r="G19" s="84">
        <f t="shared" si="2"/>
        <v>1.021</v>
      </c>
      <c r="H19" s="84">
        <f t="shared" si="2"/>
        <v>1.021</v>
      </c>
      <c r="I19" s="84">
        <f t="shared" si="2"/>
        <v>1.021</v>
      </c>
      <c r="J19" s="84">
        <f t="shared" si="2"/>
        <v>1.021</v>
      </c>
    </row>
    <row r="20" spans="1:10" ht="12.75">
      <c r="A20" t="s">
        <v>243</v>
      </c>
      <c r="B20" s="74" t="s">
        <v>25</v>
      </c>
      <c r="C20" s="75">
        <v>330</v>
      </c>
      <c r="D20" s="75" t="s">
        <v>13</v>
      </c>
      <c r="E20">
        <v>0.949</v>
      </c>
      <c r="F20" s="84">
        <f t="shared" si="2"/>
        <v>0.949</v>
      </c>
      <c r="G20" s="84">
        <f t="shared" si="2"/>
        <v>0.949</v>
      </c>
      <c r="H20" s="84">
        <f t="shared" si="2"/>
        <v>0.949</v>
      </c>
      <c r="I20" s="84">
        <f t="shared" si="2"/>
        <v>0.949</v>
      </c>
      <c r="J20" s="84">
        <f t="shared" si="2"/>
        <v>0.949</v>
      </c>
    </row>
    <row r="21" spans="1:10" ht="12.75">
      <c r="A21" t="s">
        <v>244</v>
      </c>
      <c r="B21" s="74" t="s">
        <v>230</v>
      </c>
      <c r="C21" s="75" t="s">
        <v>13</v>
      </c>
      <c r="D21" s="75" t="s">
        <v>13</v>
      </c>
      <c r="E21">
        <v>1.082</v>
      </c>
      <c r="F21" s="84">
        <f t="shared" si="2"/>
        <v>1.082</v>
      </c>
      <c r="G21" s="84">
        <f t="shared" si="2"/>
        <v>1.082</v>
      </c>
      <c r="H21" s="84">
        <f t="shared" si="2"/>
        <v>1.082</v>
      </c>
      <c r="I21" s="84">
        <f t="shared" si="2"/>
        <v>1.082</v>
      </c>
      <c r="J21" s="84">
        <f t="shared" si="2"/>
        <v>1.082</v>
      </c>
    </row>
    <row r="22" spans="1:10" ht="12.75">
      <c r="A22" t="s">
        <v>266</v>
      </c>
      <c r="B22" s="10" t="s">
        <v>267</v>
      </c>
      <c r="C22" s="75" t="s">
        <v>13</v>
      </c>
      <c r="D22" s="75" t="s">
        <v>13</v>
      </c>
      <c r="E22">
        <v>1.133</v>
      </c>
      <c r="F22" s="86">
        <f t="shared" si="2"/>
        <v>1.133</v>
      </c>
      <c r="G22" s="86">
        <f t="shared" si="2"/>
        <v>1.133</v>
      </c>
      <c r="H22" s="86">
        <f t="shared" si="2"/>
        <v>1.133</v>
      </c>
      <c r="I22" s="86">
        <f t="shared" si="2"/>
        <v>1.133</v>
      </c>
      <c r="J22" s="86">
        <f t="shared" si="2"/>
        <v>1.133</v>
      </c>
    </row>
    <row r="23" spans="1:10" ht="12.75">
      <c r="A23" t="s">
        <v>26</v>
      </c>
      <c r="B23" s="74" t="s">
        <v>27</v>
      </c>
      <c r="C23" s="75" t="s">
        <v>13</v>
      </c>
      <c r="D23" s="75" t="s">
        <v>13</v>
      </c>
      <c r="E23">
        <v>1.303</v>
      </c>
      <c r="F23" s="84">
        <f t="shared" si="2"/>
        <v>1.303</v>
      </c>
      <c r="G23" s="84">
        <f t="shared" si="2"/>
        <v>1.303</v>
      </c>
      <c r="H23" s="84">
        <f t="shared" si="2"/>
        <v>1.303</v>
      </c>
      <c r="I23" s="84">
        <f t="shared" si="2"/>
        <v>1.303</v>
      </c>
      <c r="J23" s="84">
        <f t="shared" si="2"/>
        <v>1.303</v>
      </c>
    </row>
    <row r="24" spans="1:10" ht="12.75">
      <c r="A24" t="s">
        <v>245</v>
      </c>
      <c r="B24" s="74" t="s">
        <v>29</v>
      </c>
      <c r="C24" s="75">
        <v>308</v>
      </c>
      <c r="D24" s="75" t="s">
        <v>13</v>
      </c>
      <c r="E24">
        <v>1</v>
      </c>
      <c r="F24" s="84">
        <f t="shared" si="2"/>
        <v>1</v>
      </c>
      <c r="G24" s="84">
        <f t="shared" si="2"/>
        <v>1</v>
      </c>
      <c r="H24" s="84">
        <f t="shared" si="2"/>
        <v>1</v>
      </c>
      <c r="I24" s="84">
        <f t="shared" si="2"/>
        <v>1</v>
      </c>
      <c r="J24" s="84">
        <f t="shared" si="2"/>
        <v>1</v>
      </c>
    </row>
    <row r="25" spans="1:10" ht="12.75">
      <c r="A25" t="s">
        <v>30</v>
      </c>
      <c r="B25" s="74" t="s">
        <v>31</v>
      </c>
      <c r="C25" s="75" t="s">
        <v>13</v>
      </c>
      <c r="D25" s="75" t="s">
        <v>13</v>
      </c>
      <c r="E25">
        <v>1.505</v>
      </c>
      <c r="F25" s="84">
        <f t="shared" si="2"/>
        <v>1.505</v>
      </c>
      <c r="G25" s="84">
        <f t="shared" si="2"/>
        <v>1.505</v>
      </c>
      <c r="H25" s="84">
        <f t="shared" si="2"/>
        <v>1.505</v>
      </c>
      <c r="I25" s="84">
        <f t="shared" si="2"/>
        <v>1.505</v>
      </c>
      <c r="J25" s="84">
        <f t="shared" si="2"/>
        <v>1.505</v>
      </c>
    </row>
    <row r="26" spans="1:10" ht="12.75">
      <c r="A26" t="s">
        <v>247</v>
      </c>
      <c r="B26" s="85" t="s">
        <v>32</v>
      </c>
      <c r="C26" s="75">
        <v>145</v>
      </c>
      <c r="D26" s="75">
        <v>1</v>
      </c>
      <c r="E26">
        <v>1.249</v>
      </c>
      <c r="F26" s="84">
        <f t="shared" si="2"/>
        <v>1.249</v>
      </c>
      <c r="G26" s="84">
        <f t="shared" si="2"/>
        <v>1.249</v>
      </c>
      <c r="H26" s="84">
        <f t="shared" si="2"/>
        <v>1.249</v>
      </c>
      <c r="I26" s="84">
        <f t="shared" si="2"/>
        <v>1.249</v>
      </c>
      <c r="J26" s="84">
        <f t="shared" si="2"/>
        <v>1.249</v>
      </c>
    </row>
    <row r="27" spans="1:10" ht="12.75">
      <c r="A27" t="s">
        <v>248</v>
      </c>
      <c r="B27" s="85" t="s">
        <v>33</v>
      </c>
      <c r="C27" s="75">
        <v>145</v>
      </c>
      <c r="D27" s="75">
        <v>1</v>
      </c>
      <c r="E27">
        <v>1.117</v>
      </c>
      <c r="F27" s="84">
        <f t="shared" si="2"/>
        <v>1.117</v>
      </c>
      <c r="G27" s="84">
        <f t="shared" si="2"/>
        <v>1.117</v>
      </c>
      <c r="H27" s="84">
        <f t="shared" si="2"/>
        <v>1.117</v>
      </c>
      <c r="I27" s="84">
        <f t="shared" si="2"/>
        <v>1.117</v>
      </c>
      <c r="J27" s="84">
        <f t="shared" si="2"/>
        <v>1.117</v>
      </c>
    </row>
    <row r="28" spans="1:10" ht="12.75">
      <c r="A28" t="s">
        <v>269</v>
      </c>
      <c r="B28" s="85" t="s">
        <v>270</v>
      </c>
      <c r="C28" s="75">
        <v>290</v>
      </c>
      <c r="D28" s="75">
        <v>2</v>
      </c>
      <c r="E28">
        <v>1.018</v>
      </c>
      <c r="F28" s="86">
        <f t="shared" si="2"/>
        <v>1.018</v>
      </c>
      <c r="G28" s="86">
        <f t="shared" si="2"/>
        <v>1.018</v>
      </c>
      <c r="H28" s="86">
        <f t="shared" si="2"/>
        <v>1.018</v>
      </c>
      <c r="I28" s="86">
        <f t="shared" si="2"/>
        <v>1.018</v>
      </c>
      <c r="J28" s="86">
        <f t="shared" si="2"/>
        <v>1.018</v>
      </c>
    </row>
    <row r="29" spans="1:10" ht="12.75">
      <c r="A29" t="s">
        <v>249</v>
      </c>
      <c r="B29" s="85" t="s">
        <v>34</v>
      </c>
      <c r="C29" s="75">
        <v>145</v>
      </c>
      <c r="D29" s="75">
        <v>2</v>
      </c>
      <c r="E29">
        <v>1.005</v>
      </c>
      <c r="F29" s="84">
        <f aca="true" t="shared" si="3" ref="F29:J30">E29</f>
        <v>1.005</v>
      </c>
      <c r="G29" s="84">
        <f t="shared" si="3"/>
        <v>1.005</v>
      </c>
      <c r="H29" s="84">
        <f t="shared" si="3"/>
        <v>1.005</v>
      </c>
      <c r="I29" s="84">
        <f t="shared" si="3"/>
        <v>1.005</v>
      </c>
      <c r="J29" s="84">
        <f t="shared" si="3"/>
        <v>1.005</v>
      </c>
    </row>
    <row r="30" spans="1:10" ht="12.75">
      <c r="A30" t="s">
        <v>250</v>
      </c>
      <c r="B30" s="74" t="s">
        <v>36</v>
      </c>
      <c r="C30" s="75">
        <v>145</v>
      </c>
      <c r="D30" s="75">
        <v>1</v>
      </c>
      <c r="E30">
        <v>1.105</v>
      </c>
      <c r="F30" s="84">
        <f t="shared" si="3"/>
        <v>1.105</v>
      </c>
      <c r="G30" s="84">
        <f t="shared" si="3"/>
        <v>1.105</v>
      </c>
      <c r="H30" s="84">
        <f t="shared" si="3"/>
        <v>1.105</v>
      </c>
      <c r="I30" s="84">
        <f t="shared" si="3"/>
        <v>1.105</v>
      </c>
      <c r="J30" s="84">
        <f t="shared" si="3"/>
        <v>1.105</v>
      </c>
    </row>
    <row r="31" spans="1:10" ht="12.75">
      <c r="A31" t="s">
        <v>251</v>
      </c>
      <c r="B31" s="74" t="s">
        <v>37</v>
      </c>
      <c r="C31" s="75">
        <v>325</v>
      </c>
      <c r="D31" s="75">
        <v>2</v>
      </c>
      <c r="E31">
        <v>0.972</v>
      </c>
      <c r="F31" s="84">
        <f aca="true" t="shared" si="4" ref="F31:J38">E31</f>
        <v>0.972</v>
      </c>
      <c r="G31" s="84">
        <f t="shared" si="4"/>
        <v>0.972</v>
      </c>
      <c r="H31" s="84">
        <f t="shared" si="4"/>
        <v>0.972</v>
      </c>
      <c r="I31" s="84">
        <f t="shared" si="4"/>
        <v>0.972</v>
      </c>
      <c r="J31" s="84">
        <f t="shared" si="4"/>
        <v>0.972</v>
      </c>
    </row>
    <row r="32" spans="1:10" ht="12.75">
      <c r="A32" t="s">
        <v>271</v>
      </c>
      <c r="B32" s="87" t="s">
        <v>272</v>
      </c>
      <c r="C32" s="75" t="s">
        <v>13</v>
      </c>
      <c r="D32" s="75">
        <v>2</v>
      </c>
      <c r="E32">
        <v>0.88</v>
      </c>
      <c r="F32" s="86">
        <f t="shared" si="4"/>
        <v>0.88</v>
      </c>
      <c r="G32" s="86">
        <f t="shared" si="4"/>
        <v>0.88</v>
      </c>
      <c r="H32" s="86">
        <f t="shared" si="4"/>
        <v>0.88</v>
      </c>
      <c r="I32" s="86">
        <f t="shared" si="4"/>
        <v>0.88</v>
      </c>
      <c r="J32" s="86">
        <f t="shared" si="4"/>
        <v>0.88</v>
      </c>
    </row>
    <row r="33" spans="1:10" ht="12.75">
      <c r="A33" t="s">
        <v>261</v>
      </c>
      <c r="B33" s="10" t="s">
        <v>273</v>
      </c>
      <c r="C33" s="75">
        <v>325</v>
      </c>
      <c r="D33" s="75">
        <v>2</v>
      </c>
      <c r="E33">
        <v>0.856</v>
      </c>
      <c r="F33" s="84">
        <f t="shared" si="4"/>
        <v>0.856</v>
      </c>
      <c r="G33" s="84">
        <f t="shared" si="4"/>
        <v>0.856</v>
      </c>
      <c r="H33" s="84">
        <f t="shared" si="4"/>
        <v>0.856</v>
      </c>
      <c r="I33" s="84">
        <f t="shared" si="4"/>
        <v>0.856</v>
      </c>
      <c r="J33" s="84">
        <f t="shared" si="4"/>
        <v>0.856</v>
      </c>
    </row>
    <row r="34" spans="1:10" ht="12.75">
      <c r="A34" t="s">
        <v>274</v>
      </c>
      <c r="B34" s="10" t="s">
        <v>275</v>
      </c>
      <c r="C34" s="75" t="s">
        <v>13</v>
      </c>
      <c r="D34" s="75">
        <v>2</v>
      </c>
      <c r="E34">
        <v>0.856</v>
      </c>
      <c r="F34" s="86">
        <f t="shared" si="4"/>
        <v>0.856</v>
      </c>
      <c r="G34" s="86">
        <f t="shared" si="4"/>
        <v>0.856</v>
      </c>
      <c r="H34" s="86">
        <f t="shared" si="4"/>
        <v>0.856</v>
      </c>
      <c r="I34" s="86">
        <f t="shared" si="4"/>
        <v>0.856</v>
      </c>
      <c r="J34" s="86">
        <f t="shared" si="4"/>
        <v>0.856</v>
      </c>
    </row>
    <row r="35" spans="1:10" ht="12.75">
      <c r="A35" t="s">
        <v>246</v>
      </c>
      <c r="B35" s="74" t="s">
        <v>35</v>
      </c>
      <c r="C35" s="75">
        <v>175</v>
      </c>
      <c r="D35" s="75">
        <v>1</v>
      </c>
      <c r="E35">
        <v>0.993</v>
      </c>
      <c r="F35" s="84">
        <f t="shared" si="4"/>
        <v>0.993</v>
      </c>
      <c r="G35" s="84">
        <f t="shared" si="4"/>
        <v>0.993</v>
      </c>
      <c r="H35" s="84">
        <f t="shared" si="4"/>
        <v>0.993</v>
      </c>
      <c r="I35" s="84">
        <f t="shared" si="4"/>
        <v>0.993</v>
      </c>
      <c r="J35" s="84">
        <f t="shared" si="4"/>
        <v>0.993</v>
      </c>
    </row>
    <row r="36" spans="1:10" ht="12.75">
      <c r="A36" t="s">
        <v>38</v>
      </c>
      <c r="B36" s="74" t="s">
        <v>39</v>
      </c>
      <c r="C36" s="75">
        <v>300</v>
      </c>
      <c r="D36" s="75">
        <v>2</v>
      </c>
      <c r="E36">
        <v>1.135</v>
      </c>
      <c r="F36" s="84">
        <f t="shared" si="4"/>
        <v>1.135</v>
      </c>
      <c r="G36" s="84">
        <f t="shared" si="4"/>
        <v>1.135</v>
      </c>
      <c r="H36" s="84">
        <f t="shared" si="4"/>
        <v>1.135</v>
      </c>
      <c r="I36" s="84">
        <f t="shared" si="4"/>
        <v>1.135</v>
      </c>
      <c r="J36" s="84">
        <f t="shared" si="4"/>
        <v>1.135</v>
      </c>
    </row>
    <row r="37" spans="1:10" ht="12.75">
      <c r="A37" t="s">
        <v>276</v>
      </c>
      <c r="B37" s="10" t="s">
        <v>277</v>
      </c>
      <c r="C37" s="75">
        <v>295</v>
      </c>
      <c r="D37" s="75">
        <v>2</v>
      </c>
      <c r="E37">
        <v>1.062</v>
      </c>
      <c r="F37" s="86">
        <f t="shared" si="4"/>
        <v>1.062</v>
      </c>
      <c r="G37" s="86">
        <f t="shared" si="4"/>
        <v>1.062</v>
      </c>
      <c r="H37" s="86">
        <f t="shared" si="4"/>
        <v>1.062</v>
      </c>
      <c r="I37" s="86">
        <f t="shared" si="4"/>
        <v>1.062</v>
      </c>
      <c r="J37" s="86">
        <f t="shared" si="4"/>
        <v>1.062</v>
      </c>
    </row>
    <row r="38" spans="1:12" ht="12.75">
      <c r="A38" s="74" t="s">
        <v>40</v>
      </c>
      <c r="B38" s="74" t="s">
        <v>41</v>
      </c>
      <c r="C38" s="75" t="s">
        <v>13</v>
      </c>
      <c r="D38" s="75" t="s">
        <v>13</v>
      </c>
      <c r="E38">
        <f>K38/L38</f>
        <v>1.169871794871795</v>
      </c>
      <c r="F38" s="84">
        <f t="shared" si="4"/>
        <v>1.169871794871795</v>
      </c>
      <c r="G38" s="84">
        <f t="shared" si="4"/>
        <v>1.169871794871795</v>
      </c>
      <c r="H38" s="84">
        <f t="shared" si="4"/>
        <v>1.169871794871795</v>
      </c>
      <c r="I38" s="84">
        <f t="shared" si="4"/>
        <v>1.169871794871795</v>
      </c>
      <c r="J38" s="84">
        <f t="shared" si="4"/>
        <v>1.169871794871795</v>
      </c>
      <c r="K38" s="81">
        <v>73</v>
      </c>
      <c r="L38" s="74">
        <v>62.4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182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181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215</v>
      </c>
      <c r="B24" t="s">
        <v>216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51" bestFit="1" customWidth="1"/>
    <col min="10" max="10" width="3.8515625" style="51" bestFit="1" customWidth="1"/>
    <col min="11" max="11" width="4.00390625" style="51" bestFit="1" customWidth="1"/>
  </cols>
  <sheetData>
    <row r="1" spans="2:11" ht="12.75">
      <c r="B1" s="56" t="s">
        <v>217</v>
      </c>
      <c r="C1" s="55" t="s">
        <v>222</v>
      </c>
      <c r="D1" t="s">
        <v>103</v>
      </c>
      <c r="E1" t="s">
        <v>218</v>
      </c>
      <c r="F1" t="s">
        <v>219</v>
      </c>
      <c r="G1" t="s">
        <v>220</v>
      </c>
      <c r="H1" t="s">
        <v>221</v>
      </c>
      <c r="I1" s="57" t="s">
        <v>101</v>
      </c>
      <c r="J1" s="46" t="s">
        <v>90</v>
      </c>
      <c r="K1" s="46" t="s">
        <v>102</v>
      </c>
    </row>
    <row r="2" spans="1:11" ht="12.75">
      <c r="A2" s="21">
        <v>1</v>
      </c>
      <c r="B2" s="52">
        <v>0.4996527777777778</v>
      </c>
      <c r="C2" s="52">
        <v>0.6403125</v>
      </c>
      <c r="D2" s="52">
        <f>C2-B2</f>
        <v>0.14065972222222217</v>
      </c>
      <c r="E2" s="53">
        <f>D2</f>
        <v>0.14065972222222217</v>
      </c>
      <c r="F2">
        <f>I2/24</f>
        <v>0.125</v>
      </c>
      <c r="G2">
        <f>J2/60/24</f>
        <v>0.015277777777777777</v>
      </c>
      <c r="H2" s="53">
        <f>E2-F2-G2</f>
        <v>0.00038194444444439486</v>
      </c>
      <c r="I2" s="54">
        <f>ROUNDDOWN($D2*24,0)</f>
        <v>3</v>
      </c>
      <c r="J2" s="54">
        <f>ROUNDDOWN(($D2*24-I2)*60,0)</f>
        <v>22</v>
      </c>
      <c r="K2" s="54">
        <f>H2*60*60*24</f>
        <v>32.999999999995715</v>
      </c>
    </row>
    <row r="3" spans="1:8" ht="12.75">
      <c r="A3" s="21">
        <v>2</v>
      </c>
      <c r="E3" s="53"/>
      <c r="F3" s="53"/>
      <c r="G3" s="53"/>
      <c r="H3" s="53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2017-05-29T18:19:05Z</dcterms:modified>
  <cp:category/>
  <cp:version/>
  <cp:contentType/>
  <cp:contentStatus/>
</cp:coreProperties>
</file>