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7056" activeTab="2"/>
  </bookViews>
  <sheets>
    <sheet name="Race(3)" sheetId="1" r:id="rId1"/>
    <sheet name="Race(2)" sheetId="2" r:id="rId2"/>
    <sheet name="Race(1)" sheetId="3" r:id="rId3"/>
    <sheet name="Overall-Results" sheetId="4" r:id="rId4"/>
    <sheet name="Instructions" sheetId="5" r:id="rId5"/>
    <sheet name="Beaufort" sheetId="6" r:id="rId6"/>
    <sheet name="SCHRS" sheetId="7" r:id="rId7"/>
    <sheet name="Adjustment" sheetId="8" r:id="rId8"/>
    <sheet name="TimeConv" sheetId="9" r:id="rId9"/>
  </sheets>
  <definedNames/>
  <calcPr fullCalcOnLoad="1"/>
</workbook>
</file>

<file path=xl/sharedStrings.xml><?xml version="1.0" encoding="utf-8"?>
<sst xmlns="http://schemas.openxmlformats.org/spreadsheetml/2006/main" count="434" uniqueCount="277">
  <si>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</si>
  <si>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</si>
  <si>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</si>
  <si>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</si>
  <si>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</si>
  <si>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</si>
  <si>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</si>
  <si>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</si>
  <si>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</si>
  <si>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</si>
  <si>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</si>
  <si>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</si>
  <si>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</si>
  <si>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nl</t>
  </si>
  <si>
    <t>A-C</t>
  </si>
  <si>
    <t>F16</t>
  </si>
  <si>
    <t>F18</t>
  </si>
  <si>
    <t>F-27</t>
  </si>
  <si>
    <t>Hobie 14</t>
  </si>
  <si>
    <t>H14</t>
  </si>
  <si>
    <t>Hobie 16</t>
  </si>
  <si>
    <t>H16</t>
  </si>
  <si>
    <t>H17</t>
  </si>
  <si>
    <t>H18</t>
  </si>
  <si>
    <t>H20</t>
  </si>
  <si>
    <t>H21</t>
  </si>
  <si>
    <t>Hobie Getaway</t>
  </si>
  <si>
    <t>HGET</t>
  </si>
  <si>
    <t>H18SX</t>
  </si>
  <si>
    <t>HTIG</t>
  </si>
  <si>
    <t>Hobie Wave</t>
  </si>
  <si>
    <t>HWAV</t>
  </si>
  <si>
    <t>N5.0</t>
  </si>
  <si>
    <t>N5.2</t>
  </si>
  <si>
    <t>N6.0</t>
  </si>
  <si>
    <t>NF17</t>
  </si>
  <si>
    <t>N17</t>
  </si>
  <si>
    <t>N20</t>
  </si>
  <si>
    <t>Prindle 18</t>
  </si>
  <si>
    <t>P18</t>
  </si>
  <si>
    <t>Shark</t>
  </si>
  <si>
    <t>SK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</si>
  <si>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</si>
  <si>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</si>
  <si>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</si>
  <si>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</si>
  <si>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</si>
  <si>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</si>
  <si>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</si>
  <si>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</si>
  <si>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</si>
  <si>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</si>
  <si>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</si>
  <si>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</si>
  <si>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</si>
  <si>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</si>
  <si>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</si>
  <si>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</si>
  <si>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</si>
  <si>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</si>
  <si>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</si>
  <si>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</si>
  <si>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</si>
  <si>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</si>
  <si>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</si>
  <si>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</si>
  <si>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</si>
  <si>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</si>
  <si>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</si>
  <si>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</si>
  <si>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</si>
  <si>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</si>
  <si>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</si>
  <si>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</si>
  <si>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</si>
  <si>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</si>
  <si>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</si>
  <si>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</si>
  <si>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</si>
  <si>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</si>
  <si>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</si>
  <si>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</si>
  <si>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</si>
  <si>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</si>
  <si>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</si>
  <si>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</si>
  <si>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</si>
  <si>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</si>
  <si>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</si>
  <si>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</si>
  <si>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</si>
  <si>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</si>
  <si>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</si>
  <si>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</si>
  <si>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</si>
  <si>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</si>
  <si>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</si>
  <si>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</si>
  <si>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</si>
  <si>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</si>
  <si>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</si>
  <si>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</si>
  <si>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</si>
  <si>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</si>
  <si>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</si>
  <si>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</si>
  <si>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</si>
  <si>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</si>
  <si>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</si>
  <si>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</si>
  <si>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</si>
  <si>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</si>
  <si>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</si>
  <si>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</si>
  <si>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</si>
  <si>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</si>
  <si>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</si>
  <si>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</si>
  <si>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</si>
  <si>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</si>
  <si>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</si>
  <si>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</si>
  <si>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</si>
  <si>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</si>
  <si>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</si>
  <si>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</si>
  <si>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</si>
  <si>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</si>
  <si>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</si>
  <si>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</si>
  <si>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</si>
  <si>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</si>
  <si>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</si>
  <si>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</si>
  <si>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</si>
  <si>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</si>
  <si>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</si>
  <si>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</si>
  <si>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</si>
  <si>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</si>
  <si>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</si>
  <si>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</si>
  <si>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</si>
  <si>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</si>
  <si>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</si>
  <si>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</si>
  <si>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</si>
  <si>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</si>
  <si>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</si>
  <si>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</si>
  <si>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</si>
  <si>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</si>
  <si>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</si>
  <si>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</si>
  <si>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</si>
  <si>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</si>
  <si>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</si>
  <si>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</si>
  <si>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</si>
  <si>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</si>
  <si>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</si>
  <si>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</si>
  <si>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</si>
  <si>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</si>
  <si>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Bill Raska</t>
  </si>
  <si>
    <t>Tommy Butler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</si>
  <si>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</si>
  <si>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</si>
  <si>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</si>
  <si>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</si>
  <si>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</si>
  <si>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</si>
  <si>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</si>
  <si>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</si>
  <si>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</si>
  <si>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</si>
  <si>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</si>
  <si>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</si>
  <si>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</si>
  <si>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</si>
  <si>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</si>
  <si>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</si>
  <si>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</si>
  <si>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</si>
  <si>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</si>
  <si>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</si>
  <si>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</si>
  <si>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</si>
  <si>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</si>
  <si>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</si>
  <si>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</si>
  <si>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</si>
  <si>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</si>
  <si>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</si>
  <si>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</si>
  <si>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</si>
  <si>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</si>
  <si>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</si>
  <si>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</si>
  <si>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</si>
  <si>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</si>
  <si>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</si>
  <si>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</si>
  <si>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</si>
  <si>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</si>
  <si>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</si>
  <si>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</si>
  <si>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</si>
  <si>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</si>
  <si>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</si>
  <si>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</si>
  <si>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</si>
  <si>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</si>
  <si>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</si>
  <si>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</si>
  <si>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</si>
  <si>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</si>
  <si>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</si>
  <si>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</si>
  <si>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</si>
  <si>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</si>
  <si>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</si>
  <si>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</si>
  <si>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</si>
  <si>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Peter Shearer</t>
  </si>
  <si>
    <t>Rory Oconnor</t>
  </si>
  <si>
    <t>Mike Evans</t>
  </si>
  <si>
    <t>Wt %</t>
  </si>
  <si>
    <t>F-27 Tri                             All Sails</t>
  </si>
  <si>
    <t>HFX1 S</t>
  </si>
  <si>
    <t>Charlie Cappello</t>
  </si>
  <si>
    <t>ACF</t>
  </si>
  <si>
    <t>A-Class</t>
  </si>
  <si>
    <t>A-Classic (straight/constant curve foils)</t>
  </si>
  <si>
    <t>Formula 18</t>
  </si>
  <si>
    <t>Hobie 17 (without wings)</t>
  </si>
  <si>
    <t>Hobie 18 Magnum (with wings)</t>
  </si>
  <si>
    <t>Hobie 18 SX</t>
  </si>
  <si>
    <t>Hobie 20 Formula</t>
  </si>
  <si>
    <t>Hobie 21</t>
  </si>
  <si>
    <t>Hobie FX One Cat Boat</t>
  </si>
  <si>
    <t>Hobie Tiger F18</t>
  </si>
  <si>
    <t>Nacra 17 Olympic Class</t>
  </si>
  <si>
    <t>Nacra 5.0 Cat Boat</t>
  </si>
  <si>
    <t>Nacra 5.2</t>
  </si>
  <si>
    <t>Nacra 6.0</t>
  </si>
  <si>
    <t>Nacra Inter 17 Solo Spinnaker</t>
  </si>
  <si>
    <t>Nacra Inter 20 F20</t>
  </si>
  <si>
    <t>Portsmouth D-PN</t>
  </si>
  <si>
    <t>Portsmouth F18</t>
  </si>
  <si>
    <t>www.schrs.com</t>
  </si>
  <si>
    <t>F16S</t>
  </si>
  <si>
    <t>H16S</t>
  </si>
  <si>
    <t>Falcon F16 - 2 crew</t>
  </si>
  <si>
    <t>Falcon F16 - cat boat</t>
  </si>
  <si>
    <t>Fa16</t>
  </si>
  <si>
    <t>Fa16S</t>
  </si>
  <si>
    <t>Nacra F20 Carbon FCS</t>
  </si>
  <si>
    <t>Hobie 16 Single-Handed</t>
  </si>
  <si>
    <t>Goodall F16</t>
  </si>
  <si>
    <t>Goodall F16 solo</t>
  </si>
  <si>
    <t>Hobie 18</t>
  </si>
  <si>
    <t>Hobie FX One no spi solo</t>
  </si>
  <si>
    <t>HFX1</t>
  </si>
  <si>
    <t>H18M</t>
  </si>
  <si>
    <t>Nacra 5.8</t>
  </si>
  <si>
    <t>N5.8</t>
  </si>
  <si>
    <t>Nacra 20 Carbon not foiling</t>
  </si>
  <si>
    <t>N20C</t>
  </si>
  <si>
    <t>N20FCS</t>
  </si>
  <si>
    <t>Nacra 20 FCS wings</t>
  </si>
  <si>
    <t>N20FCSW</t>
  </si>
  <si>
    <t>Prindle 19</t>
  </si>
  <si>
    <t>P19</t>
  </si>
  <si>
    <t>Super Cat 15</t>
  </si>
  <si>
    <t>SC15</t>
  </si>
  <si>
    <t>dnf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</si>
</sst>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0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 applyProtection="1">
      <alignment horizontal="center" vertical="top"/>
      <protection/>
    </xf>
    <xf numFmtId="167" fontId="4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4" fillId="0" borderId="10" xfId="15" applyFont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7" fontId="0" fillId="0" borderId="10" xfId="15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Fill="1" applyBorder="1" applyAlignment="1">
      <alignment/>
    </xf>
    <xf numFmtId="2" fontId="4" fillId="0" borderId="10" xfId="15" applyNumberFormat="1" applyFont="1" applyBorder="1" applyAlignment="1" applyProtection="1">
      <alignment horizontal="center" vertical="top"/>
      <protection/>
    </xf>
    <xf numFmtId="2" fontId="0" fillId="0" borderId="10" xfId="15" applyNumberFormat="1" applyBorder="1" applyAlignment="1">
      <alignment/>
    </xf>
    <xf numFmtId="0" fontId="5" fillId="2" borderId="10" xfId="15" applyNumberFormat="1" applyFont="1" applyFill="1" applyBorder="1" applyAlignment="1" applyProtection="1">
      <alignment horizontal="center" vertical="top"/>
      <protection/>
    </xf>
    <xf numFmtId="0" fontId="5" fillId="2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43" fontId="0" fillId="5" borderId="0" xfId="15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NumberFormat="1" applyFont="1" applyAlignment="1">
      <alignment horizontal="right" vertical="top"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>
      <alignment/>
    </xf>
    <xf numFmtId="167" fontId="1" fillId="0" borderId="1" xfId="15" applyNumberFormat="1" applyFont="1" applyBorder="1" applyAlignment="1">
      <alignment horizontal="right"/>
    </xf>
    <xf numFmtId="167" fontId="1" fillId="0" borderId="0" xfId="15" applyNumberFormat="1" applyFont="1" applyAlignment="1">
      <alignment horizontal="right"/>
    </xf>
    <xf numFmtId="167" fontId="0" fillId="0" borderId="0" xfId="15" applyNumberFormat="1" applyAlignment="1">
      <alignment/>
    </xf>
    <xf numFmtId="167" fontId="5" fillId="0" borderId="0" xfId="15" applyNumberFormat="1" applyFont="1" applyAlignment="1">
      <alignment/>
    </xf>
    <xf numFmtId="167" fontId="1" fillId="0" borderId="1" xfId="15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167" fontId="5" fillId="0" borderId="0" xfId="0" applyNumberFormat="1" applyFont="1" applyAlignment="1">
      <alignment/>
    </xf>
    <xf numFmtId="0" fontId="0" fillId="0" borderId="12" xfId="0" applyBorder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7" fontId="3" fillId="0" borderId="13" xfId="15" applyNumberFormat="1" applyFont="1" applyBorder="1" applyAlignment="1" applyProtection="1">
      <alignment horizontal="center" vertical="top"/>
      <protection/>
    </xf>
    <xf numFmtId="167" fontId="3" fillId="0" borderId="14" xfId="15" applyNumberFormat="1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/>
      <protection/>
    </xf>
    <xf numFmtId="43" fontId="0" fillId="0" borderId="10" xfId="15" applyBorder="1" applyAlignment="1">
      <alignment/>
    </xf>
    <xf numFmtId="167" fontId="0" fillId="0" borderId="10" xfId="15" applyNumberFormat="1" applyBorder="1" applyAlignment="1">
      <alignment/>
    </xf>
    <xf numFmtId="2" fontId="0" fillId="0" borderId="10" xfId="15" applyNumberFormat="1" applyBorder="1" applyAlignment="1">
      <alignment/>
    </xf>
    <xf numFmtId="43" fontId="0" fillId="5" borderId="0" xfId="15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0" fillId="0" borderId="11" xfId="0" applyNumberFormat="1" applyFont="1" applyBorder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8"/>
  <sheetViews>
    <sheetView workbookViewId="0" topLeftCell="A1">
      <pane ySplit="2" topLeftCell="BM3" activePane="bottomLeft" state="frozen"/>
      <selection pane="topLeft" activeCell="A1" sqref="A1"/>
      <selection pane="bottomLeft" activeCell="R3" sqref="R3"/>
    </sheetView>
  </sheetViews>
  <sheetFormatPr defaultColWidth="9.140625" defaultRowHeight="12.75"/>
  <cols>
    <col min="1" max="1" width="7.28125" style="63" bestFit="1" customWidth="1"/>
    <col min="2" max="2" width="5.421875" style="63" bestFit="1" customWidth="1"/>
    <col min="3" max="3" width="17.57421875" style="64" bestFit="1" customWidth="1"/>
    <col min="4" max="4" width="15.7109375" style="64" bestFit="1" customWidth="1"/>
    <col min="5" max="5" width="6.7109375" style="65" bestFit="1" customWidth="1"/>
    <col min="6" max="6" width="6.140625" style="64" bestFit="1" customWidth="1"/>
    <col min="7" max="7" width="4.00390625" style="64" bestFit="1" customWidth="1"/>
    <col min="8" max="9" width="3.28125" style="64" bestFit="1" customWidth="1"/>
    <col min="10" max="10" width="3.7109375" style="64" bestFit="1" customWidth="1"/>
    <col min="11" max="11" width="3.8515625" style="64" bestFit="1" customWidth="1"/>
    <col min="12" max="12" width="7.7109375" style="91" bestFit="1" customWidth="1"/>
    <col min="13" max="13" width="7.7109375" style="92" bestFit="1" customWidth="1"/>
    <col min="14" max="14" width="6.7109375" style="92" bestFit="1" customWidth="1"/>
    <col min="15" max="15" width="7.7109375" style="92" bestFit="1" customWidth="1"/>
    <col min="16" max="16" width="3.7109375" style="64" bestFit="1" customWidth="1"/>
    <col min="17" max="17" width="3.8515625" style="64" bestFit="1" customWidth="1"/>
    <col min="18" max="18" width="4.00390625" style="64" bestFit="1" customWidth="1"/>
    <col min="19" max="19" width="7.7109375" style="93" bestFit="1" customWidth="1"/>
    <col min="20" max="20" width="9.28125" style="93" bestFit="1" customWidth="1"/>
    <col min="21" max="16384" width="8.7109375" style="64" customWidth="1"/>
  </cols>
  <sheetData>
    <row r="1" spans="1:20" s="27" customFormat="1" ht="12.75">
      <c r="A1" s="22" t="s">
        <v>209</v>
      </c>
      <c r="B1" s="60"/>
      <c r="D1" s="39" t="s">
        <v>208</v>
      </c>
      <c r="E1" s="38">
        <v>3</v>
      </c>
      <c r="F1" s="23"/>
      <c r="G1" s="23"/>
      <c r="H1" s="83"/>
      <c r="I1" s="83"/>
      <c r="J1" s="83"/>
      <c r="K1" s="25"/>
      <c r="L1" s="25"/>
      <c r="M1" s="85" t="s">
        <v>212</v>
      </c>
      <c r="N1" s="86"/>
      <c r="O1" s="37"/>
      <c r="P1" s="84" t="s">
        <v>210</v>
      </c>
      <c r="Q1" s="84"/>
      <c r="R1" s="84"/>
      <c r="S1" s="84"/>
      <c r="T1" s="84"/>
    </row>
    <row r="2" spans="1:20" s="27" customFormat="1" ht="12.75">
      <c r="A2" s="22" t="s">
        <v>91</v>
      </c>
      <c r="B2" s="22" t="s">
        <v>173</v>
      </c>
      <c r="C2" s="22" t="s">
        <v>92</v>
      </c>
      <c r="D2" s="22" t="s">
        <v>93</v>
      </c>
      <c r="E2" s="55" t="s">
        <v>94</v>
      </c>
      <c r="F2" s="25" t="s">
        <v>5</v>
      </c>
      <c r="G2" s="25" t="s">
        <v>95</v>
      </c>
      <c r="H2" s="24" t="s">
        <v>96</v>
      </c>
      <c r="I2" s="24" t="s">
        <v>97</v>
      </c>
      <c r="J2" s="24" t="s">
        <v>95</v>
      </c>
      <c r="K2" s="24" t="s">
        <v>90</v>
      </c>
      <c r="L2" s="28" t="s">
        <v>227</v>
      </c>
      <c r="M2" s="26" t="s">
        <v>98</v>
      </c>
      <c r="N2" s="26" t="s">
        <v>99</v>
      </c>
      <c r="O2" s="26" t="s">
        <v>100</v>
      </c>
      <c r="P2" s="51" t="s">
        <v>101</v>
      </c>
      <c r="Q2" s="40" t="s">
        <v>90</v>
      </c>
      <c r="R2" s="40" t="s">
        <v>102</v>
      </c>
      <c r="S2" s="35" t="s">
        <v>103</v>
      </c>
      <c r="T2" s="35" t="s">
        <v>104</v>
      </c>
    </row>
    <row r="3" spans="1:20" s="27" customFormat="1" ht="12.75">
      <c r="A3" s="56">
        <v>4</v>
      </c>
      <c r="B3" s="21">
        <v>1</v>
      </c>
      <c r="C3" s="57" t="s">
        <v>226</v>
      </c>
      <c r="D3" s="57"/>
      <c r="E3" s="57">
        <v>112320</v>
      </c>
      <c r="F3" s="57" t="s">
        <v>275</v>
      </c>
      <c r="G3" s="29">
        <v>295</v>
      </c>
      <c r="J3" s="27">
        <f aca="true" t="shared" si="0" ref="J3:J8">IF(OR(F3="",K3="nl"),"",IF(L3&lt;70,"L4",IF(L3&lt;80,"L3",IF(L3&lt;90,"L2",IF(L3&lt;100,"L1",IF(L3&gt;130,"H3",IF(L3&gt;120,"H2",IF(L3&gt;110,"H1",""))))))))</f>
      </c>
      <c r="K3" s="27" t="str">
        <f>IF(F3="","",INDEX(SCHRS!$A$1:J$914,MATCH(F3,SCHRS!$B$1:$B$914,0),3))</f>
        <v>nl</v>
      </c>
      <c r="L3" s="88">
        <f aca="true" t="shared" si="1" ref="L3:L8">IF(F3="","",IF(K3="nl",100,100*G3/K3))</f>
        <v>100</v>
      </c>
      <c r="M3" s="89">
        <f>IF(F3="","",INDEX(SCHRS!$A$1:$J$914,MATCH(F3,SCHRS!$B$1:$B$914,0),$E$1+5))</f>
        <v>1.25</v>
      </c>
      <c r="N3" s="89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9">
        <f aca="true" t="shared" si="2" ref="O3:O8">IF(F3="","",M3*N3)</f>
        <v>1.25</v>
      </c>
      <c r="P3" s="52">
        <v>0</v>
      </c>
      <c r="Q3" s="41">
        <v>14</v>
      </c>
      <c r="R3" s="41">
        <v>9</v>
      </c>
      <c r="S3" s="90">
        <f aca="true" t="shared" si="3" ref="S3:S8">IF(R3="","",IF(TYPE(R3)=2,R3,(P3*60+Q3+(R3/60))))</f>
        <v>14.15</v>
      </c>
      <c r="T3" s="90">
        <f aca="true" t="shared" si="4" ref="T3:T8">IF(S3="","",IF(TYPE(R3)=2,S3,S3/(O3)))</f>
        <v>11.32</v>
      </c>
    </row>
    <row r="4" spans="1:20" s="27" customFormat="1" ht="12.75">
      <c r="A4" s="56">
        <v>5</v>
      </c>
      <c r="B4" s="21">
        <v>2</v>
      </c>
      <c r="C4" s="54" t="s">
        <v>165</v>
      </c>
      <c r="D4" s="57" t="s">
        <v>226</v>
      </c>
      <c r="E4" s="59">
        <v>65915</v>
      </c>
      <c r="F4" s="57" t="s">
        <v>252</v>
      </c>
      <c r="G4" s="29">
        <v>325</v>
      </c>
      <c r="J4" s="27" t="str">
        <f t="shared" si="0"/>
        <v>H1</v>
      </c>
      <c r="K4" s="27">
        <f>IF(F4="","",INDEX(SCHRS!$A$1:J$914,MATCH(F4,SCHRS!$B$1:$B$914,0),3))</f>
        <v>285</v>
      </c>
      <c r="L4" s="88">
        <f t="shared" si="1"/>
        <v>114.03508771929825</v>
      </c>
      <c r="M4" s="89">
        <f>IF(F4="","",INDEX(SCHRS!$A$1:$J$914,MATCH(F4,SCHRS!$B$1:$B$914,0),$E$1+5))</f>
        <v>1.117</v>
      </c>
      <c r="N4" s="89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9">
        <f t="shared" si="2"/>
        <v>1.117</v>
      </c>
      <c r="P4" s="52">
        <v>0</v>
      </c>
      <c r="Q4" s="41">
        <v>13</v>
      </c>
      <c r="R4" s="41">
        <v>1</v>
      </c>
      <c r="S4" s="90">
        <f t="shared" si="3"/>
        <v>13.016666666666667</v>
      </c>
      <c r="T4" s="90">
        <f t="shared" si="4"/>
        <v>11.653237839450911</v>
      </c>
    </row>
    <row r="5" spans="1:20" s="27" customFormat="1" ht="12.75">
      <c r="A5" s="56">
        <v>1</v>
      </c>
      <c r="B5" s="21">
        <v>3</v>
      </c>
      <c r="C5" s="58" t="s">
        <v>164</v>
      </c>
      <c r="D5" s="57"/>
      <c r="E5" s="58"/>
      <c r="F5" s="61" t="s">
        <v>15</v>
      </c>
      <c r="G5" s="33"/>
      <c r="J5" s="27">
        <f t="shared" si="0"/>
      </c>
      <c r="K5" s="27" t="str">
        <f>IF(F5="","",INDEX(SCHRS!$A$1:J$914,MATCH(F5,SCHRS!$B$1:$B$914,0),3))</f>
        <v>nl</v>
      </c>
      <c r="L5" s="88">
        <f t="shared" si="1"/>
        <v>100</v>
      </c>
      <c r="M5" s="89">
        <f>IF(F5="","",INDEX(SCHRS!$A$1:$J$914,MATCH(F5,SCHRS!$B$1:$B$914,0),$E$1+5))</f>
        <v>1.035</v>
      </c>
      <c r="N5" s="89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9">
        <f t="shared" si="2"/>
        <v>1.035</v>
      </c>
      <c r="P5" s="52">
        <v>0</v>
      </c>
      <c r="Q5" s="41">
        <v>14</v>
      </c>
      <c r="R5" s="41">
        <v>37</v>
      </c>
      <c r="S5" s="90">
        <f t="shared" si="3"/>
        <v>14.616666666666667</v>
      </c>
      <c r="T5" s="90">
        <f t="shared" si="4"/>
        <v>14.122383252818038</v>
      </c>
    </row>
    <row r="6" spans="1:20" s="27" customFormat="1" ht="12.75">
      <c r="A6" s="56">
        <v>2</v>
      </c>
      <c r="B6" s="21">
        <v>4</v>
      </c>
      <c r="C6" s="58" t="s">
        <v>225</v>
      </c>
      <c r="D6" s="58"/>
      <c r="E6" s="59">
        <v>808</v>
      </c>
      <c r="F6" s="61" t="s">
        <v>36</v>
      </c>
      <c r="G6" s="33">
        <v>320</v>
      </c>
      <c r="J6" s="27" t="str">
        <f t="shared" si="0"/>
        <v>H3</v>
      </c>
      <c r="K6" s="27">
        <f>IF(F6="","",INDEX(SCHRS!$A$1:J$914,MATCH(F6,SCHRS!$B$1:$B$914,0),3))</f>
        <v>145</v>
      </c>
      <c r="L6" s="88">
        <f t="shared" si="1"/>
        <v>220.68965517241378</v>
      </c>
      <c r="M6" s="89">
        <f>IF(F6="","",INDEX(SCHRS!$A$1:$J$914,MATCH(F6,SCHRS!$B$1:$B$914,0),$E$1+5))</f>
        <v>1.105</v>
      </c>
      <c r="N6" s="89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89">
        <f t="shared" si="2"/>
        <v>1.105</v>
      </c>
      <c r="P6" s="52">
        <v>0</v>
      </c>
      <c r="Q6" s="41">
        <v>16</v>
      </c>
      <c r="R6" s="41">
        <v>15</v>
      </c>
      <c r="S6" s="90">
        <f t="shared" si="3"/>
        <v>16.25</v>
      </c>
      <c r="T6" s="90">
        <f t="shared" si="4"/>
        <v>14.705882352941178</v>
      </c>
    </row>
    <row r="7" spans="1:20" s="62" customFormat="1" ht="12.75">
      <c r="A7" s="56">
        <v>3</v>
      </c>
      <c r="B7" s="21">
        <v>5</v>
      </c>
      <c r="C7" s="57" t="s">
        <v>224</v>
      </c>
      <c r="D7" s="57"/>
      <c r="E7" s="57">
        <v>127</v>
      </c>
      <c r="F7" s="57" t="s">
        <v>35</v>
      </c>
      <c r="G7" s="94">
        <v>165</v>
      </c>
      <c r="J7" s="27" t="str">
        <f t="shared" si="0"/>
        <v>L1</v>
      </c>
      <c r="K7" s="27">
        <f>IF(F7="","",INDEX(SCHRS!$A$1:J$914,MATCH(F7,SCHRS!$B$1:$B$914,0),3))</f>
        <v>175</v>
      </c>
      <c r="L7" s="88">
        <f t="shared" si="1"/>
        <v>94.28571428571429</v>
      </c>
      <c r="M7" s="89">
        <f>IF(F7="","",INDEX(SCHRS!$A$1:$J$914,MATCH(F7,SCHRS!$B$1:$B$914,0),$E$1+5))</f>
        <v>0.993</v>
      </c>
      <c r="N7" s="89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89">
        <f t="shared" si="2"/>
        <v>0.993</v>
      </c>
      <c r="P7" s="52">
        <v>0</v>
      </c>
      <c r="Q7" s="41">
        <v>16</v>
      </c>
      <c r="R7" s="41">
        <v>41</v>
      </c>
      <c r="S7" s="90">
        <f t="shared" si="3"/>
        <v>16.683333333333334</v>
      </c>
      <c r="T7" s="90">
        <f t="shared" si="4"/>
        <v>16.80093991272239</v>
      </c>
    </row>
    <row r="8" spans="1:20" s="27" customFormat="1" ht="12.75">
      <c r="A8" s="56">
        <v>6</v>
      </c>
      <c r="B8" s="21">
        <v>6</v>
      </c>
      <c r="C8" s="53" t="s">
        <v>230</v>
      </c>
      <c r="D8" s="53"/>
      <c r="E8" s="53">
        <v>3744</v>
      </c>
      <c r="F8" s="57" t="s">
        <v>36</v>
      </c>
      <c r="G8" s="27">
        <v>400</v>
      </c>
      <c r="J8" s="27" t="str">
        <f t="shared" si="0"/>
        <v>H3</v>
      </c>
      <c r="K8" s="27">
        <f>IF(F8="","",INDEX(SCHRS!$A$1:J$914,MATCH(F8,SCHRS!$B$1:$B$914,0),3))</f>
        <v>145</v>
      </c>
      <c r="L8" s="88">
        <f t="shared" si="1"/>
        <v>275.86206896551727</v>
      </c>
      <c r="M8" s="89">
        <f>IF(F8="","",INDEX(SCHRS!$A$1:$J$914,MATCH(F8,SCHRS!$B$1:$B$914,0),$E$1+5))</f>
        <v>1.105</v>
      </c>
      <c r="N8" s="89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89">
        <f t="shared" si="2"/>
        <v>1.105</v>
      </c>
      <c r="P8" s="52">
        <v>0</v>
      </c>
      <c r="Q8" s="41"/>
      <c r="R8" s="41" t="s">
        <v>276</v>
      </c>
      <c r="S8" s="90" t="str">
        <f t="shared" si="3"/>
        <v>dnf</v>
      </c>
      <c r="T8" s="90" t="str">
        <f t="shared" si="4"/>
        <v>dnf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8"/>
  <sheetViews>
    <sheetView workbookViewId="0" topLeftCell="A1">
      <pane ySplit="2" topLeftCell="BM3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7.28125" style="63" bestFit="1" customWidth="1"/>
    <col min="2" max="2" width="5.421875" style="63" bestFit="1" customWidth="1"/>
    <col min="3" max="3" width="17.57421875" style="64" bestFit="1" customWidth="1"/>
    <col min="4" max="4" width="15.7109375" style="64" bestFit="1" customWidth="1"/>
    <col min="5" max="5" width="6.7109375" style="65" bestFit="1" customWidth="1"/>
    <col min="6" max="6" width="6.140625" style="64" bestFit="1" customWidth="1"/>
    <col min="7" max="7" width="4.00390625" style="64" bestFit="1" customWidth="1"/>
    <col min="8" max="9" width="3.28125" style="64" bestFit="1" customWidth="1"/>
    <col min="10" max="10" width="3.7109375" style="64" bestFit="1" customWidth="1"/>
    <col min="11" max="11" width="3.8515625" style="64" bestFit="1" customWidth="1"/>
    <col min="12" max="12" width="7.7109375" style="91" bestFit="1" customWidth="1"/>
    <col min="13" max="13" width="7.7109375" style="92" bestFit="1" customWidth="1"/>
    <col min="14" max="14" width="6.7109375" style="92" bestFit="1" customWidth="1"/>
    <col min="15" max="15" width="7.7109375" style="92" bestFit="1" customWidth="1"/>
    <col min="16" max="16" width="3.7109375" style="64" bestFit="1" customWidth="1"/>
    <col min="17" max="17" width="3.8515625" style="64" bestFit="1" customWidth="1"/>
    <col min="18" max="18" width="4.00390625" style="64" bestFit="1" customWidth="1"/>
    <col min="19" max="19" width="7.7109375" style="93" bestFit="1" customWidth="1"/>
    <col min="20" max="20" width="9.28125" style="93" bestFit="1" customWidth="1"/>
    <col min="21" max="16384" width="8.7109375" style="64" customWidth="1"/>
  </cols>
  <sheetData>
    <row r="1" spans="1:20" s="27" customFormat="1" ht="12.75">
      <c r="A1" s="22" t="s">
        <v>209</v>
      </c>
      <c r="B1" s="60"/>
      <c r="D1" s="39" t="s">
        <v>208</v>
      </c>
      <c r="E1" s="38">
        <v>3</v>
      </c>
      <c r="F1" s="23"/>
      <c r="G1" s="23"/>
      <c r="H1" s="83"/>
      <c r="I1" s="83"/>
      <c r="J1" s="83"/>
      <c r="K1" s="25"/>
      <c r="L1" s="25"/>
      <c r="M1" s="85" t="s">
        <v>212</v>
      </c>
      <c r="N1" s="86"/>
      <c r="O1" s="37"/>
      <c r="P1" s="84" t="s">
        <v>210</v>
      </c>
      <c r="Q1" s="84"/>
      <c r="R1" s="84"/>
      <c r="S1" s="84"/>
      <c r="T1" s="84"/>
    </row>
    <row r="2" spans="1:20" s="27" customFormat="1" ht="12.75">
      <c r="A2" s="22" t="s">
        <v>91</v>
      </c>
      <c r="B2" s="22" t="s">
        <v>173</v>
      </c>
      <c r="C2" s="22" t="s">
        <v>92</v>
      </c>
      <c r="D2" s="22" t="s">
        <v>93</v>
      </c>
      <c r="E2" s="55" t="s">
        <v>94</v>
      </c>
      <c r="F2" s="25" t="s">
        <v>5</v>
      </c>
      <c r="G2" s="25" t="s">
        <v>95</v>
      </c>
      <c r="H2" s="24" t="s">
        <v>96</v>
      </c>
      <c r="I2" s="24" t="s">
        <v>97</v>
      </c>
      <c r="J2" s="24" t="s">
        <v>95</v>
      </c>
      <c r="K2" s="24" t="s">
        <v>90</v>
      </c>
      <c r="L2" s="28" t="s">
        <v>227</v>
      </c>
      <c r="M2" s="26" t="s">
        <v>98</v>
      </c>
      <c r="N2" s="26" t="s">
        <v>99</v>
      </c>
      <c r="O2" s="26" t="s">
        <v>100</v>
      </c>
      <c r="P2" s="51" t="s">
        <v>101</v>
      </c>
      <c r="Q2" s="40" t="s">
        <v>90</v>
      </c>
      <c r="R2" s="40" t="s">
        <v>102</v>
      </c>
      <c r="S2" s="35" t="s">
        <v>103</v>
      </c>
      <c r="T2" s="35" t="s">
        <v>104</v>
      </c>
    </row>
    <row r="3" spans="1:20" s="27" customFormat="1" ht="12.75">
      <c r="A3" s="56">
        <v>4</v>
      </c>
      <c r="B3" s="21">
        <v>1</v>
      </c>
      <c r="C3" s="57" t="s">
        <v>226</v>
      </c>
      <c r="D3" s="57"/>
      <c r="E3" s="57">
        <v>112320</v>
      </c>
      <c r="F3" s="57" t="s">
        <v>275</v>
      </c>
      <c r="G3" s="29">
        <v>295</v>
      </c>
      <c r="J3" s="27">
        <f aca="true" t="shared" si="0" ref="J3:J8">IF(OR(F3="",K3="nl"),"",IF(L3&lt;70,"L4",IF(L3&lt;80,"L3",IF(L3&lt;90,"L2",IF(L3&lt;100,"L1",IF(L3&gt;130,"H3",IF(L3&gt;120,"H2",IF(L3&gt;110,"H1",""))))))))</f>
      </c>
      <c r="K3" s="27" t="str">
        <f>IF(F3="","",INDEX(SCHRS!$A$1:J$914,MATCH(F3,SCHRS!$B$1:$B$914,0),3))</f>
        <v>nl</v>
      </c>
      <c r="L3" s="88">
        <f aca="true" t="shared" si="1" ref="L3:L8">IF(F3="","",IF(K3="nl",100,100*G3/K3))</f>
        <v>100</v>
      </c>
      <c r="M3" s="89">
        <f>IF(F3="","",INDEX(SCHRS!$A$1:$J$914,MATCH(F3,SCHRS!$B$1:$B$914,0),$E$1+5))</f>
        <v>1.25</v>
      </c>
      <c r="N3" s="89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9">
        <f aca="true" t="shared" si="2" ref="O3:O8">IF(F3="","",M3*N3)</f>
        <v>1.25</v>
      </c>
      <c r="P3" s="52">
        <v>0</v>
      </c>
      <c r="Q3" s="41">
        <v>50</v>
      </c>
      <c r="R3" s="41">
        <v>53</v>
      </c>
      <c r="S3" s="90">
        <f aca="true" t="shared" si="3" ref="S3:S8">IF(R3="","",IF(TYPE(R3)=2,R3,(P3*60+Q3+(R3/60))))</f>
        <v>50.88333333333333</v>
      </c>
      <c r="T3" s="90">
        <f aca="true" t="shared" si="4" ref="T3:T8">IF(S3="","",IF(TYPE(R3)=2,S3,S3/(O3)))</f>
        <v>40.70666666666666</v>
      </c>
    </row>
    <row r="4" spans="1:20" s="27" customFormat="1" ht="12.75">
      <c r="A4" s="56">
        <v>5</v>
      </c>
      <c r="B4" s="21">
        <v>2</v>
      </c>
      <c r="C4" s="54" t="s">
        <v>165</v>
      </c>
      <c r="D4" s="57" t="s">
        <v>226</v>
      </c>
      <c r="E4" s="59">
        <v>65915</v>
      </c>
      <c r="F4" s="57" t="s">
        <v>252</v>
      </c>
      <c r="G4" s="29">
        <v>325</v>
      </c>
      <c r="J4" s="27" t="str">
        <f t="shared" si="0"/>
        <v>H1</v>
      </c>
      <c r="K4" s="27">
        <f>IF(F4="","",INDEX(SCHRS!$A$1:J$914,MATCH(F4,SCHRS!$B$1:$B$914,0),3))</f>
        <v>285</v>
      </c>
      <c r="L4" s="88">
        <f t="shared" si="1"/>
        <v>114.03508771929825</v>
      </c>
      <c r="M4" s="89">
        <f>IF(F4="","",INDEX(SCHRS!$A$1:$J$914,MATCH(F4,SCHRS!$B$1:$B$914,0),$E$1+5))</f>
        <v>1.117</v>
      </c>
      <c r="N4" s="89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9">
        <f t="shared" si="2"/>
        <v>1.117</v>
      </c>
      <c r="P4" s="52">
        <v>0</v>
      </c>
      <c r="Q4" s="41">
        <v>50</v>
      </c>
      <c r="R4" s="41">
        <v>7</v>
      </c>
      <c r="S4" s="90">
        <f t="shared" si="3"/>
        <v>50.11666666666667</v>
      </c>
      <c r="T4" s="90">
        <f t="shared" si="4"/>
        <v>44.8672038197553</v>
      </c>
    </row>
    <row r="5" spans="1:20" s="27" customFormat="1" ht="12.75">
      <c r="A5" s="56">
        <v>2</v>
      </c>
      <c r="B5" s="21">
        <v>3</v>
      </c>
      <c r="C5" s="58" t="s">
        <v>225</v>
      </c>
      <c r="D5" s="58"/>
      <c r="E5" s="59">
        <v>808</v>
      </c>
      <c r="F5" s="61" t="s">
        <v>36</v>
      </c>
      <c r="G5" s="33">
        <v>320</v>
      </c>
      <c r="J5" s="27" t="str">
        <f t="shared" si="0"/>
        <v>H3</v>
      </c>
      <c r="K5" s="27">
        <f>IF(F5="","",INDEX(SCHRS!$A$1:J$914,MATCH(F5,SCHRS!$B$1:$B$914,0),3))</f>
        <v>145</v>
      </c>
      <c r="L5" s="88">
        <f t="shared" si="1"/>
        <v>220.68965517241378</v>
      </c>
      <c r="M5" s="89">
        <f>IF(F5="","",INDEX(SCHRS!$A$1:$J$914,MATCH(F5,SCHRS!$B$1:$B$914,0),$E$1+5))</f>
        <v>1.105</v>
      </c>
      <c r="N5" s="89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9">
        <f t="shared" si="2"/>
        <v>1.105</v>
      </c>
      <c r="P5" s="52">
        <v>0</v>
      </c>
      <c r="Q5" s="41">
        <v>51</v>
      </c>
      <c r="R5" s="41">
        <v>4</v>
      </c>
      <c r="S5" s="90">
        <f t="shared" si="3"/>
        <v>51.06666666666667</v>
      </c>
      <c r="T5" s="90">
        <f t="shared" si="4"/>
        <v>46.21417797888387</v>
      </c>
    </row>
    <row r="6" spans="1:20" s="27" customFormat="1" ht="12.75">
      <c r="A6" s="56">
        <v>1</v>
      </c>
      <c r="B6" s="21">
        <v>4</v>
      </c>
      <c r="C6" s="58" t="s">
        <v>164</v>
      </c>
      <c r="D6" s="57"/>
      <c r="E6" s="58"/>
      <c r="F6" s="61" t="s">
        <v>15</v>
      </c>
      <c r="G6" s="33"/>
      <c r="J6" s="27">
        <f t="shared" si="0"/>
      </c>
      <c r="K6" s="27" t="str">
        <f>IF(F6="","",INDEX(SCHRS!$A$1:J$914,MATCH(F6,SCHRS!$B$1:$B$914,0),3))</f>
        <v>nl</v>
      </c>
      <c r="L6" s="88">
        <f t="shared" si="1"/>
        <v>100</v>
      </c>
      <c r="M6" s="89">
        <f>IF(F6="","",INDEX(SCHRS!$A$1:$J$914,MATCH(F6,SCHRS!$B$1:$B$914,0),$E$1+5))</f>
        <v>1.035</v>
      </c>
      <c r="N6" s="89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89">
        <f t="shared" si="2"/>
        <v>1.035</v>
      </c>
      <c r="P6" s="52">
        <v>0</v>
      </c>
      <c r="Q6" s="41">
        <v>50</v>
      </c>
      <c r="R6" s="41">
        <v>0</v>
      </c>
      <c r="S6" s="90">
        <f t="shared" si="3"/>
        <v>50</v>
      </c>
      <c r="T6" s="90">
        <f t="shared" si="4"/>
        <v>48.309178743961354</v>
      </c>
    </row>
    <row r="7" spans="1:20" s="62" customFormat="1" ht="12.75">
      <c r="A7" s="56">
        <v>3</v>
      </c>
      <c r="B7" s="21">
        <v>5</v>
      </c>
      <c r="C7" s="57" t="s">
        <v>224</v>
      </c>
      <c r="D7" s="57"/>
      <c r="E7" s="57">
        <v>127</v>
      </c>
      <c r="F7" s="57" t="s">
        <v>35</v>
      </c>
      <c r="G7" s="94">
        <v>165</v>
      </c>
      <c r="J7" s="27" t="str">
        <f t="shared" si="0"/>
        <v>L1</v>
      </c>
      <c r="K7" s="27">
        <f>IF(F7="","",INDEX(SCHRS!$A$1:J$914,MATCH(F7,SCHRS!$B$1:$B$914,0),3))</f>
        <v>175</v>
      </c>
      <c r="L7" s="88">
        <f t="shared" si="1"/>
        <v>94.28571428571429</v>
      </c>
      <c r="M7" s="89">
        <f>IF(F7="","",INDEX(SCHRS!$A$1:$J$914,MATCH(F7,SCHRS!$B$1:$B$914,0),$E$1+5))</f>
        <v>0.993</v>
      </c>
      <c r="N7" s="89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89">
        <f t="shared" si="2"/>
        <v>0.993</v>
      </c>
      <c r="P7" s="52">
        <v>0</v>
      </c>
      <c r="Q7" s="41">
        <v>51</v>
      </c>
      <c r="R7" s="41">
        <v>29</v>
      </c>
      <c r="S7" s="90">
        <f t="shared" si="3"/>
        <v>51.483333333333334</v>
      </c>
      <c r="T7" s="90">
        <f t="shared" si="4"/>
        <v>51.8462571332662</v>
      </c>
    </row>
    <row r="8" spans="1:20" s="27" customFormat="1" ht="12.75">
      <c r="A8" s="56">
        <v>6</v>
      </c>
      <c r="B8" s="21">
        <v>6</v>
      </c>
      <c r="C8" s="53" t="s">
        <v>230</v>
      </c>
      <c r="D8" s="53"/>
      <c r="E8" s="53">
        <v>3744</v>
      </c>
      <c r="F8" s="57" t="s">
        <v>36</v>
      </c>
      <c r="G8" s="27">
        <v>400</v>
      </c>
      <c r="J8" s="27" t="str">
        <f t="shared" si="0"/>
        <v>H3</v>
      </c>
      <c r="K8" s="27">
        <f>IF(F8="","",INDEX(SCHRS!$A$1:J$914,MATCH(F8,SCHRS!$B$1:$B$914,0),3))</f>
        <v>145</v>
      </c>
      <c r="L8" s="88">
        <f t="shared" si="1"/>
        <v>275.86206896551727</v>
      </c>
      <c r="M8" s="89">
        <f>IF(F8="","",INDEX(SCHRS!$A$1:$J$914,MATCH(F8,SCHRS!$B$1:$B$914,0),$E$1+5))</f>
        <v>1.105</v>
      </c>
      <c r="N8" s="89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89">
        <f t="shared" si="2"/>
        <v>1.105</v>
      </c>
      <c r="P8" s="52">
        <v>0</v>
      </c>
      <c r="Q8" s="41"/>
      <c r="R8" s="41" t="s">
        <v>276</v>
      </c>
      <c r="S8" s="90" t="str">
        <f t="shared" si="3"/>
        <v>dnf</v>
      </c>
      <c r="T8" s="90" t="str">
        <f t="shared" si="4"/>
        <v>dnf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8"/>
  <sheetViews>
    <sheetView tabSelected="1" workbookViewId="0" topLeftCell="A1">
      <pane ySplit="2" topLeftCell="BM3" activePane="bottomLeft" state="frozen"/>
      <selection pane="topLeft" activeCell="A1" sqref="A1"/>
      <selection pane="bottomLeft" activeCell="P4" sqref="P4"/>
    </sheetView>
  </sheetViews>
  <sheetFormatPr defaultColWidth="9.140625" defaultRowHeight="12.75"/>
  <cols>
    <col min="1" max="1" width="7.28125" style="63" bestFit="1" customWidth="1"/>
    <col min="2" max="2" width="5.421875" style="63" bestFit="1" customWidth="1"/>
    <col min="3" max="3" width="17.57421875" style="64" bestFit="1" customWidth="1"/>
    <col min="4" max="4" width="15.7109375" style="64" bestFit="1" customWidth="1"/>
    <col min="5" max="5" width="6.7109375" style="65" bestFit="1" customWidth="1"/>
    <col min="6" max="6" width="6.140625" style="64" bestFit="1" customWidth="1"/>
    <col min="7" max="7" width="4.00390625" style="64" bestFit="1" customWidth="1"/>
    <col min="8" max="9" width="3.28125" style="64" bestFit="1" customWidth="1"/>
    <col min="10" max="10" width="3.7109375" style="64" bestFit="1" customWidth="1"/>
    <col min="11" max="11" width="3.8515625" style="64" bestFit="1" customWidth="1"/>
    <col min="12" max="12" width="7.7109375" style="66" bestFit="1" customWidth="1"/>
    <col min="13" max="13" width="7.7109375" style="67" bestFit="1" customWidth="1"/>
    <col min="14" max="14" width="6.7109375" style="67" bestFit="1" customWidth="1"/>
    <col min="15" max="15" width="7.7109375" style="67" bestFit="1" customWidth="1"/>
    <col min="16" max="16" width="3.7109375" style="64" bestFit="1" customWidth="1"/>
    <col min="17" max="17" width="3.8515625" style="64" bestFit="1" customWidth="1"/>
    <col min="18" max="18" width="4.00390625" style="64" bestFit="1" customWidth="1"/>
    <col min="19" max="19" width="7.7109375" style="68" bestFit="1" customWidth="1"/>
    <col min="20" max="20" width="9.28125" style="68" bestFit="1" customWidth="1"/>
    <col min="21" max="16384" width="8.7109375" style="64" customWidth="1"/>
  </cols>
  <sheetData>
    <row r="1" spans="1:20" s="27" customFormat="1" ht="12.75">
      <c r="A1" s="22" t="s">
        <v>209</v>
      </c>
      <c r="B1" s="60"/>
      <c r="D1" s="39" t="s">
        <v>208</v>
      </c>
      <c r="E1" s="38">
        <v>3</v>
      </c>
      <c r="F1" s="23"/>
      <c r="G1" s="23"/>
      <c r="H1" s="83"/>
      <c r="I1" s="83"/>
      <c r="J1" s="83"/>
      <c r="K1" s="25"/>
      <c r="L1" s="25"/>
      <c r="M1" s="85" t="s">
        <v>212</v>
      </c>
      <c r="N1" s="86"/>
      <c r="O1" s="37"/>
      <c r="P1" s="84" t="s">
        <v>210</v>
      </c>
      <c r="Q1" s="84"/>
      <c r="R1" s="84"/>
      <c r="S1" s="84"/>
      <c r="T1" s="84"/>
    </row>
    <row r="2" spans="1:20" s="27" customFormat="1" ht="12.75">
      <c r="A2" s="22" t="s">
        <v>91</v>
      </c>
      <c r="B2" s="22" t="s">
        <v>173</v>
      </c>
      <c r="C2" s="22" t="s">
        <v>92</v>
      </c>
      <c r="D2" s="22" t="s">
        <v>93</v>
      </c>
      <c r="E2" s="55" t="s">
        <v>94</v>
      </c>
      <c r="F2" s="25" t="s">
        <v>5</v>
      </c>
      <c r="G2" s="25" t="s">
        <v>95</v>
      </c>
      <c r="H2" s="24" t="s">
        <v>96</v>
      </c>
      <c r="I2" s="24" t="s">
        <v>97</v>
      </c>
      <c r="J2" s="24" t="s">
        <v>95</v>
      </c>
      <c r="K2" s="24" t="s">
        <v>90</v>
      </c>
      <c r="L2" s="28" t="s">
        <v>227</v>
      </c>
      <c r="M2" s="26" t="s">
        <v>98</v>
      </c>
      <c r="N2" s="26" t="s">
        <v>99</v>
      </c>
      <c r="O2" s="26" t="s">
        <v>100</v>
      </c>
      <c r="P2" s="51" t="s">
        <v>101</v>
      </c>
      <c r="Q2" s="40" t="s">
        <v>90</v>
      </c>
      <c r="R2" s="40" t="s">
        <v>102</v>
      </c>
      <c r="S2" s="35" t="s">
        <v>103</v>
      </c>
      <c r="T2" s="35" t="s">
        <v>104</v>
      </c>
    </row>
    <row r="3" spans="1:20" s="27" customFormat="1" ht="12.75">
      <c r="A3" s="56">
        <v>4</v>
      </c>
      <c r="B3" s="21">
        <v>1</v>
      </c>
      <c r="C3" s="57" t="s">
        <v>226</v>
      </c>
      <c r="D3" s="57"/>
      <c r="E3" s="57">
        <v>112320</v>
      </c>
      <c r="F3" s="57" t="s">
        <v>275</v>
      </c>
      <c r="G3" s="29">
        <v>295</v>
      </c>
      <c r="J3" s="27">
        <f aca="true" t="shared" si="0" ref="J3:J8">IF(OR(F3="",K3="nl"),"",IF(L3&lt;70,"L4",IF(L3&lt;80,"L3",IF(L3&lt;90,"L2",IF(L3&lt;100,"L1",IF(L3&gt;130,"H3",IF(L3&gt;120,"H2",IF(L3&gt;110,"H1",""))))))))</f>
      </c>
      <c r="K3" s="27" t="str">
        <f>IF(F3="","",INDEX(SCHRS!$A$1:J$914,MATCH(F3,SCHRS!$B$1:$B$914,0),3))</f>
        <v>nl</v>
      </c>
      <c r="L3" s="30">
        <f aca="true" t="shared" si="1" ref="L3:L8">IF(F3="","",IF(K3="nl",100,100*G3/K3))</f>
        <v>100</v>
      </c>
      <c r="M3" s="31">
        <f>IF(F3="","",INDEX(SCHRS!$A$1:$J$914,MATCH(F3,SCHRS!$B$1:$B$914,0),$E$1+5))</f>
        <v>1.25</v>
      </c>
      <c r="N3" s="31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31">
        <f aca="true" t="shared" si="2" ref="O3:O8">IF(F3="","",M3*N3)</f>
        <v>1.25</v>
      </c>
      <c r="P3" s="52">
        <v>0</v>
      </c>
      <c r="Q3" s="41">
        <v>51</v>
      </c>
      <c r="R3" s="41">
        <v>4</v>
      </c>
      <c r="S3" s="36">
        <f aca="true" t="shared" si="3" ref="S3:S8">IF(R3="","",IF(TYPE(R3)=2,R3,(P3*60+Q3+(R3/60))))</f>
        <v>51.06666666666667</v>
      </c>
      <c r="T3" s="36">
        <f aca="true" t="shared" si="4" ref="T3:T8">IF(S3="","",IF(TYPE(R3)=2,S3,S3/(O3)))</f>
        <v>40.85333333333334</v>
      </c>
    </row>
    <row r="4" spans="1:20" s="27" customFormat="1" ht="12.75">
      <c r="A4" s="56">
        <v>1</v>
      </c>
      <c r="B4" s="21">
        <v>2</v>
      </c>
      <c r="C4" s="58" t="s">
        <v>164</v>
      </c>
      <c r="D4" s="57"/>
      <c r="E4" s="58"/>
      <c r="F4" s="61" t="s">
        <v>15</v>
      </c>
      <c r="G4" s="33"/>
      <c r="J4" s="27">
        <f t="shared" si="0"/>
      </c>
      <c r="K4" s="27" t="str">
        <f>IF(F4="","",INDEX(SCHRS!$A$1:J$914,MATCH(F4,SCHRS!$B$1:$B$914,0),3))</f>
        <v>nl</v>
      </c>
      <c r="L4" s="30">
        <f t="shared" si="1"/>
        <v>100</v>
      </c>
      <c r="M4" s="31">
        <f>IF(F4="","",INDEX(SCHRS!$A$1:$J$914,MATCH(F4,SCHRS!$B$1:$B$914,0),$E$1+5))</f>
        <v>1.035</v>
      </c>
      <c r="N4" s="31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31">
        <f t="shared" si="2"/>
        <v>1.035</v>
      </c>
      <c r="P4" s="52">
        <v>0</v>
      </c>
      <c r="Q4" s="41">
        <v>42</v>
      </c>
      <c r="R4" s="41">
        <v>22</v>
      </c>
      <c r="S4" s="36">
        <f t="shared" si="3"/>
        <v>42.36666666666667</v>
      </c>
      <c r="T4" s="36">
        <f t="shared" si="4"/>
        <v>40.93397745571659</v>
      </c>
    </row>
    <row r="5" spans="1:20" s="27" customFormat="1" ht="12.75">
      <c r="A5" s="56">
        <v>2</v>
      </c>
      <c r="B5" s="21">
        <v>3</v>
      </c>
      <c r="C5" s="58" t="s">
        <v>225</v>
      </c>
      <c r="D5" s="58"/>
      <c r="E5" s="59">
        <v>808</v>
      </c>
      <c r="F5" s="61" t="s">
        <v>36</v>
      </c>
      <c r="G5" s="33">
        <v>320</v>
      </c>
      <c r="J5" s="27" t="str">
        <f t="shared" si="0"/>
        <v>H3</v>
      </c>
      <c r="K5" s="27">
        <f>IF(F5="","",INDEX(SCHRS!$A$1:J$914,MATCH(F5,SCHRS!$B$1:$B$914,0),3))</f>
        <v>145</v>
      </c>
      <c r="L5" s="30">
        <f t="shared" si="1"/>
        <v>220.68965517241378</v>
      </c>
      <c r="M5" s="31">
        <f>IF(F5="","",INDEX(SCHRS!$A$1:$J$914,MATCH(F5,SCHRS!$B$1:$B$914,0),$E$1+5))</f>
        <v>1.105</v>
      </c>
      <c r="N5" s="31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31">
        <f t="shared" si="2"/>
        <v>1.105</v>
      </c>
      <c r="P5" s="52">
        <v>0</v>
      </c>
      <c r="Q5" s="41">
        <v>45</v>
      </c>
      <c r="R5" s="41">
        <v>49</v>
      </c>
      <c r="S5" s="36">
        <f t="shared" si="3"/>
        <v>45.81666666666667</v>
      </c>
      <c r="T5" s="36">
        <f t="shared" si="4"/>
        <v>41.463046757164406</v>
      </c>
    </row>
    <row r="6" spans="1:20" s="27" customFormat="1" ht="12.75">
      <c r="A6" s="56">
        <v>5</v>
      </c>
      <c r="B6" s="21">
        <v>4</v>
      </c>
      <c r="C6" s="54" t="s">
        <v>165</v>
      </c>
      <c r="D6" s="57"/>
      <c r="E6" s="59">
        <v>65915</v>
      </c>
      <c r="F6" s="57" t="s">
        <v>252</v>
      </c>
      <c r="G6" s="29">
        <v>325</v>
      </c>
      <c r="J6" s="27" t="str">
        <f t="shared" si="0"/>
        <v>H1</v>
      </c>
      <c r="K6" s="27">
        <f>IF(F6="","",INDEX(SCHRS!$A$1:J$914,MATCH(F6,SCHRS!$B$1:$B$914,0),3))</f>
        <v>285</v>
      </c>
      <c r="L6" s="30">
        <f t="shared" si="1"/>
        <v>114.03508771929825</v>
      </c>
      <c r="M6" s="31">
        <f>IF(F6="","",INDEX(SCHRS!$A$1:$J$914,MATCH(F6,SCHRS!$B$1:$B$914,0),$E$1+5))</f>
        <v>1.117</v>
      </c>
      <c r="N6" s="31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31">
        <f t="shared" si="2"/>
        <v>1.117</v>
      </c>
      <c r="P6" s="52">
        <v>0</v>
      </c>
      <c r="Q6" s="41">
        <v>55</v>
      </c>
      <c r="R6" s="41">
        <v>5</v>
      </c>
      <c r="S6" s="36">
        <f t="shared" si="3"/>
        <v>55.083333333333336</v>
      </c>
      <c r="T6" s="36">
        <f t="shared" si="4"/>
        <v>49.31363772008356</v>
      </c>
    </row>
    <row r="7" spans="1:20" s="62" customFormat="1" ht="12.75">
      <c r="A7" s="56">
        <v>6</v>
      </c>
      <c r="B7" s="21">
        <v>5</v>
      </c>
      <c r="C7" s="53" t="s">
        <v>230</v>
      </c>
      <c r="D7" s="53"/>
      <c r="E7" s="53">
        <v>3744</v>
      </c>
      <c r="F7" s="57" t="s">
        <v>36</v>
      </c>
      <c r="G7" s="62">
        <v>400</v>
      </c>
      <c r="J7" s="27" t="str">
        <f t="shared" si="0"/>
        <v>H3</v>
      </c>
      <c r="K7" s="27">
        <f>IF(F7="","",INDEX(SCHRS!$A$1:J$914,MATCH(F7,SCHRS!$B$1:$B$914,0),3))</f>
        <v>145</v>
      </c>
      <c r="L7" s="30">
        <f t="shared" si="1"/>
        <v>275.86206896551727</v>
      </c>
      <c r="M7" s="31">
        <f>IF(F7="","",INDEX(SCHRS!$A$1:$J$914,MATCH(F7,SCHRS!$B$1:$B$914,0),$E$1+5))</f>
        <v>1.105</v>
      </c>
      <c r="N7" s="31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31">
        <f t="shared" si="2"/>
        <v>1.105</v>
      </c>
      <c r="P7" s="52">
        <v>0</v>
      </c>
      <c r="Q7" s="41">
        <v>55</v>
      </c>
      <c r="R7" s="41">
        <v>50</v>
      </c>
      <c r="S7" s="36">
        <f t="shared" si="3"/>
        <v>55.833333333333336</v>
      </c>
      <c r="T7" s="36">
        <f t="shared" si="4"/>
        <v>50.527903469079945</v>
      </c>
    </row>
    <row r="8" spans="1:20" s="27" customFormat="1" ht="12.75">
      <c r="A8" s="56">
        <v>3</v>
      </c>
      <c r="B8" s="21">
        <v>6</v>
      </c>
      <c r="C8" s="57" t="s">
        <v>224</v>
      </c>
      <c r="D8" s="57"/>
      <c r="E8" s="57">
        <v>127</v>
      </c>
      <c r="F8" s="57" t="s">
        <v>35</v>
      </c>
      <c r="G8" s="29">
        <v>165</v>
      </c>
      <c r="J8" s="27" t="str">
        <f t="shared" si="0"/>
        <v>L1</v>
      </c>
      <c r="K8" s="27">
        <f>IF(F8="","",INDEX(SCHRS!$A$1:J$914,MATCH(F8,SCHRS!$B$1:$B$914,0),3))</f>
        <v>175</v>
      </c>
      <c r="L8" s="30">
        <f t="shared" si="1"/>
        <v>94.28571428571429</v>
      </c>
      <c r="M8" s="31">
        <f>IF(F8="","",INDEX(SCHRS!$A$1:$J$914,MATCH(F8,SCHRS!$B$1:$B$914,0),$E$1+5))</f>
        <v>0.993</v>
      </c>
      <c r="N8" s="31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31">
        <f t="shared" si="2"/>
        <v>0.993</v>
      </c>
      <c r="P8" s="52">
        <v>0</v>
      </c>
      <c r="Q8" s="41">
        <v>54</v>
      </c>
      <c r="R8" s="41">
        <v>57</v>
      </c>
      <c r="S8" s="36">
        <f t="shared" si="3"/>
        <v>54.95</v>
      </c>
      <c r="T8" s="36">
        <f t="shared" si="4"/>
        <v>55.33736153071501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1"/>
  <sheetViews>
    <sheetView workbookViewId="0" topLeftCell="A1">
      <selection activeCell="A1" sqref="A1"/>
    </sheetView>
  </sheetViews>
  <sheetFormatPr defaultColWidth="9.140625" defaultRowHeight="12.75"/>
  <cols>
    <col min="1" max="1" width="7.28125" style="64" bestFit="1" customWidth="1"/>
    <col min="2" max="2" width="5.421875" style="64" bestFit="1" customWidth="1"/>
    <col min="3" max="3" width="14.00390625" style="64" bestFit="1" customWidth="1"/>
    <col min="4" max="4" width="12.7109375" style="64" bestFit="1" customWidth="1"/>
    <col min="5" max="5" width="5.7109375" style="64" bestFit="1" customWidth="1"/>
    <col min="6" max="6" width="6.140625" style="64" bestFit="1" customWidth="1"/>
    <col min="7" max="10" width="6.7109375" style="64" bestFit="1" customWidth="1"/>
    <col min="11" max="11" width="6.28125" style="64" bestFit="1" customWidth="1"/>
    <col min="12" max="12" width="5.28125" style="72" bestFit="1" customWidth="1"/>
    <col min="13" max="13" width="4.28125" style="72" bestFit="1" customWidth="1"/>
    <col min="14" max="16384" width="8.7109375" style="64" customWidth="1"/>
  </cols>
  <sheetData>
    <row r="1" spans="1:13" ht="12.75">
      <c r="A1" s="22" t="s">
        <v>209</v>
      </c>
      <c r="B1" s="87" t="s">
        <v>172</v>
      </c>
      <c r="C1" s="87"/>
      <c r="D1" s="87"/>
      <c r="E1" s="87"/>
      <c r="F1" s="87"/>
      <c r="G1" s="87"/>
      <c r="H1" s="87"/>
      <c r="I1" s="87"/>
      <c r="J1" s="87"/>
      <c r="K1" s="87" t="s">
        <v>211</v>
      </c>
      <c r="L1" s="87"/>
      <c r="M1" s="87"/>
    </row>
    <row r="2" spans="1:13" ht="12.75">
      <c r="A2" s="22" t="s">
        <v>91</v>
      </c>
      <c r="B2" s="22" t="s">
        <v>173</v>
      </c>
      <c r="C2" s="22" t="s">
        <v>92</v>
      </c>
      <c r="D2" s="22" t="s">
        <v>93</v>
      </c>
      <c r="E2" s="22" t="s">
        <v>94</v>
      </c>
      <c r="F2" s="25" t="s">
        <v>5</v>
      </c>
      <c r="G2" s="25" t="s">
        <v>174</v>
      </c>
      <c r="H2" s="25" t="s">
        <v>175</v>
      </c>
      <c r="I2" s="25" t="s">
        <v>176</v>
      </c>
      <c r="J2" s="25" t="s">
        <v>177</v>
      </c>
      <c r="K2" s="25" t="s">
        <v>178</v>
      </c>
      <c r="L2" s="43" t="s">
        <v>179</v>
      </c>
      <c r="M2" s="43" t="s">
        <v>180</v>
      </c>
    </row>
    <row r="3" spans="1:13" ht="12.75">
      <c r="A3" s="56">
        <v>4</v>
      </c>
      <c r="B3" s="21">
        <v>1</v>
      </c>
      <c r="C3" s="57" t="s">
        <v>226</v>
      </c>
      <c r="D3" s="57"/>
      <c r="E3" s="57"/>
      <c r="F3" s="57" t="s">
        <v>275</v>
      </c>
      <c r="G3" s="21">
        <v>1</v>
      </c>
      <c r="H3" s="21">
        <v>1</v>
      </c>
      <c r="I3" s="21">
        <v>1</v>
      </c>
      <c r="J3" s="32">
        <v>9</v>
      </c>
      <c r="K3" s="34">
        <f>MAX(G3:J3)</f>
        <v>9</v>
      </c>
      <c r="L3" s="42">
        <f>SUM(G3:J3)</f>
        <v>12</v>
      </c>
      <c r="M3" s="42">
        <f>L3-K3</f>
        <v>3</v>
      </c>
    </row>
    <row r="4" spans="1:13" ht="12.75">
      <c r="A4" s="56">
        <v>5</v>
      </c>
      <c r="B4" s="21">
        <v>2</v>
      </c>
      <c r="C4" s="54" t="s">
        <v>165</v>
      </c>
      <c r="D4" s="57" t="s">
        <v>226</v>
      </c>
      <c r="E4" s="59">
        <v>65915</v>
      </c>
      <c r="F4" s="57" t="s">
        <v>252</v>
      </c>
      <c r="G4" s="21">
        <v>4</v>
      </c>
      <c r="H4" s="21">
        <v>2</v>
      </c>
      <c r="I4" s="21">
        <v>2</v>
      </c>
      <c r="J4" s="32">
        <v>9</v>
      </c>
      <c r="K4" s="34">
        <f>MAX(G4:J4)</f>
        <v>9</v>
      </c>
      <c r="L4" s="42">
        <f>SUM(G4:J4)</f>
        <v>17</v>
      </c>
      <c r="M4" s="42">
        <f>L4-K4</f>
        <v>8</v>
      </c>
    </row>
    <row r="5" spans="1:13" ht="12.75">
      <c r="A5" s="56">
        <v>1</v>
      </c>
      <c r="B5" s="21">
        <v>3</v>
      </c>
      <c r="C5" s="58" t="s">
        <v>164</v>
      </c>
      <c r="D5" s="57"/>
      <c r="E5" s="58"/>
      <c r="F5" s="61" t="s">
        <v>15</v>
      </c>
      <c r="G5" s="21">
        <v>2</v>
      </c>
      <c r="H5" s="21">
        <v>4</v>
      </c>
      <c r="I5" s="21">
        <v>3</v>
      </c>
      <c r="J5" s="32">
        <v>9</v>
      </c>
      <c r="K5" s="34">
        <f>MAX(G5:J5)</f>
        <v>9</v>
      </c>
      <c r="L5" s="42">
        <f>SUM(G5:J5)</f>
        <v>18</v>
      </c>
      <c r="M5" s="42">
        <f>L5-K5</f>
        <v>9</v>
      </c>
    </row>
    <row r="6" spans="1:13" ht="12.75">
      <c r="A6" s="56">
        <v>2</v>
      </c>
      <c r="B6" s="21">
        <v>4</v>
      </c>
      <c r="C6" s="58" t="s">
        <v>225</v>
      </c>
      <c r="D6" s="58"/>
      <c r="E6" s="59">
        <v>808</v>
      </c>
      <c r="F6" s="61" t="s">
        <v>36</v>
      </c>
      <c r="G6" s="21">
        <v>3</v>
      </c>
      <c r="H6" s="21">
        <v>3</v>
      </c>
      <c r="I6" s="21">
        <v>4</v>
      </c>
      <c r="J6" s="32">
        <v>9</v>
      </c>
      <c r="K6" s="34">
        <f>MAX(G6:J6)</f>
        <v>9</v>
      </c>
      <c r="L6" s="42">
        <f>SUM(G6:J6)</f>
        <v>19</v>
      </c>
      <c r="M6" s="42">
        <f>L6-K6</f>
        <v>10</v>
      </c>
    </row>
    <row r="7" spans="1:13" ht="12.75">
      <c r="A7" s="56">
        <v>3</v>
      </c>
      <c r="B7" s="21">
        <v>5</v>
      </c>
      <c r="C7" s="57" t="s">
        <v>224</v>
      </c>
      <c r="D7" s="57"/>
      <c r="E7" s="57">
        <v>127</v>
      </c>
      <c r="F7" s="57" t="s">
        <v>35</v>
      </c>
      <c r="G7" s="21">
        <v>6</v>
      </c>
      <c r="H7" s="21">
        <v>5</v>
      </c>
      <c r="I7" s="21">
        <v>5</v>
      </c>
      <c r="J7" s="32">
        <v>9</v>
      </c>
      <c r="K7" s="34">
        <f>MAX(G7:J7)</f>
        <v>9</v>
      </c>
      <c r="L7" s="42">
        <f>SUM(G7:J7)</f>
        <v>25</v>
      </c>
      <c r="M7" s="42">
        <f>L7-K7</f>
        <v>16</v>
      </c>
    </row>
    <row r="8" spans="1:13" ht="12.75">
      <c r="A8" s="56">
        <v>6</v>
      </c>
      <c r="B8" s="21">
        <v>6</v>
      </c>
      <c r="C8" s="53" t="s">
        <v>230</v>
      </c>
      <c r="D8" s="53"/>
      <c r="E8" s="53">
        <v>3744</v>
      </c>
      <c r="F8" s="57" t="s">
        <v>36</v>
      </c>
      <c r="G8" s="21">
        <v>5</v>
      </c>
      <c r="H8" s="21">
        <v>6</v>
      </c>
      <c r="I8" s="21">
        <v>6</v>
      </c>
      <c r="J8" s="32">
        <v>9</v>
      </c>
      <c r="K8" s="34">
        <f>MAX(G8:J8)</f>
        <v>9</v>
      </c>
      <c r="L8" s="42">
        <f>SUM(G8:J8)</f>
        <v>26</v>
      </c>
      <c r="M8" s="42">
        <f>L8-K8</f>
        <v>17</v>
      </c>
    </row>
    <row r="9" ht="12.75">
      <c r="A9" s="71"/>
    </row>
    <row r="10" ht="12.75">
      <c r="A10" s="71"/>
    </row>
    <row r="11" ht="12.75">
      <c r="A11" s="71"/>
    </row>
    <row r="12" ht="12.75">
      <c r="A12" s="71"/>
    </row>
    <row r="13" ht="12.75">
      <c r="A13" s="71"/>
    </row>
    <row r="14" ht="12.75">
      <c r="A14" s="71"/>
    </row>
    <row r="15" ht="12.75">
      <c r="A15" s="71"/>
    </row>
    <row r="16" ht="12.75">
      <c r="A16" s="71"/>
    </row>
    <row r="17" ht="12.75">
      <c r="A17" s="71"/>
    </row>
    <row r="18" ht="12.75">
      <c r="A18" s="71"/>
    </row>
    <row r="19" ht="12.75">
      <c r="A19" s="71"/>
    </row>
    <row r="20" ht="12.75">
      <c r="A20" s="71"/>
    </row>
    <row r="21" ht="12.75">
      <c r="A21" s="71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6"/>
    </sheetView>
  </sheetViews>
  <sheetFormatPr defaultColWidth="9.140625" defaultRowHeight="12.75"/>
  <cols>
    <col min="1" max="1" width="59.7109375" style="0" bestFit="1" customWidth="1"/>
    <col min="4" max="4" width="2.7109375" style="21" bestFit="1" customWidth="1"/>
    <col min="6" max="6" width="2.7109375" style="0" bestFit="1" customWidth="1"/>
  </cols>
  <sheetData>
    <row r="1" spans="1:6" ht="12.75">
      <c r="A1" s="10" t="s">
        <v>199</v>
      </c>
      <c r="D1" s="21">
        <v>1</v>
      </c>
      <c r="F1">
        <v>1</v>
      </c>
    </row>
    <row r="2" spans="1:6" ht="12.75">
      <c r="A2" t="s">
        <v>162</v>
      </c>
      <c r="D2" s="21">
        <v>2</v>
      </c>
      <c r="F2">
        <f aca="true" t="shared" si="0" ref="F2:F33">F1+1</f>
        <v>2</v>
      </c>
    </row>
    <row r="3" spans="1:6" ht="12.75">
      <c r="A3" t="s">
        <v>163</v>
      </c>
      <c r="D3" s="21">
        <v>3</v>
      </c>
      <c r="F3">
        <f t="shared" si="0"/>
        <v>3</v>
      </c>
    </row>
    <row r="4" spans="1:6" ht="12.75">
      <c r="A4" t="s">
        <v>166</v>
      </c>
      <c r="D4" s="21">
        <v>4</v>
      </c>
      <c r="F4">
        <f t="shared" si="0"/>
        <v>4</v>
      </c>
    </row>
    <row r="5" spans="1:6" ht="12.75">
      <c r="A5" t="s">
        <v>196</v>
      </c>
      <c r="D5" s="21">
        <v>5</v>
      </c>
      <c r="F5">
        <f t="shared" si="0"/>
        <v>5</v>
      </c>
    </row>
    <row r="6" spans="4:6" ht="12.75">
      <c r="D6" s="21">
        <v>6</v>
      </c>
      <c r="F6">
        <f t="shared" si="0"/>
        <v>6</v>
      </c>
    </row>
    <row r="7" spans="4:6" ht="12.75">
      <c r="D7" s="21">
        <v>7</v>
      </c>
      <c r="F7">
        <f t="shared" si="0"/>
        <v>7</v>
      </c>
    </row>
    <row r="8" spans="1:6" ht="12.75">
      <c r="A8" s="10" t="s">
        <v>198</v>
      </c>
      <c r="D8" s="21">
        <v>8</v>
      </c>
      <c r="F8">
        <f t="shared" si="0"/>
        <v>8</v>
      </c>
    </row>
    <row r="9" spans="1:6" ht="12.75">
      <c r="A9" t="s">
        <v>197</v>
      </c>
      <c r="D9" s="21">
        <v>9</v>
      </c>
      <c r="F9">
        <f t="shared" si="0"/>
        <v>9</v>
      </c>
    </row>
    <row r="10" spans="1:6" ht="12.75">
      <c r="A10" t="s">
        <v>171</v>
      </c>
      <c r="D10" s="21">
        <v>10</v>
      </c>
      <c r="F10">
        <f t="shared" si="0"/>
        <v>10</v>
      </c>
    </row>
    <row r="11" spans="1:6" ht="12.75">
      <c r="A11" s="10"/>
      <c r="D11" s="21">
        <v>11</v>
      </c>
      <c r="F11">
        <f t="shared" si="0"/>
        <v>11</v>
      </c>
    </row>
    <row r="12" spans="1:6" ht="12.75">
      <c r="A12" t="s">
        <v>167</v>
      </c>
      <c r="D12" s="21">
        <v>12</v>
      </c>
      <c r="F12">
        <f t="shared" si="0"/>
        <v>12</v>
      </c>
    </row>
    <row r="13" spans="1:6" ht="12.75">
      <c r="A13" s="20" t="s">
        <v>168</v>
      </c>
      <c r="D13" s="21">
        <v>13</v>
      </c>
      <c r="F13">
        <f t="shared" si="0"/>
        <v>13</v>
      </c>
    </row>
    <row r="14" spans="1:6" ht="12.75">
      <c r="A14" t="s">
        <v>169</v>
      </c>
      <c r="D14" s="21">
        <v>14</v>
      </c>
      <c r="F14">
        <f t="shared" si="0"/>
        <v>14</v>
      </c>
    </row>
    <row r="15" spans="1:6" ht="12.75">
      <c r="A15" t="s">
        <v>170</v>
      </c>
      <c r="D15" s="21">
        <v>15</v>
      </c>
      <c r="F15">
        <f t="shared" si="0"/>
        <v>15</v>
      </c>
    </row>
    <row r="16" spans="1:6" ht="12.75">
      <c r="A16" t="s">
        <v>200</v>
      </c>
      <c r="D16" s="21">
        <v>16</v>
      </c>
      <c r="F16">
        <f t="shared" si="0"/>
        <v>16</v>
      </c>
    </row>
    <row r="17" spans="1:6" ht="12.75">
      <c r="A17" t="s">
        <v>201</v>
      </c>
      <c r="D17" s="21">
        <v>17</v>
      </c>
      <c r="F17">
        <f t="shared" si="0"/>
        <v>17</v>
      </c>
    </row>
    <row r="18" spans="4:6" ht="12.75">
      <c r="D18" s="21">
        <v>18</v>
      </c>
      <c r="F18">
        <f t="shared" si="0"/>
        <v>18</v>
      </c>
    </row>
    <row r="19" spans="4:6" ht="12.75">
      <c r="D19" s="21">
        <v>19</v>
      </c>
      <c r="F19">
        <f t="shared" si="0"/>
        <v>19</v>
      </c>
    </row>
    <row r="20" spans="1:6" ht="12.75">
      <c r="A20" s="10" t="s">
        <v>172</v>
      </c>
      <c r="D20" s="21">
        <v>20</v>
      </c>
      <c r="F20">
        <f t="shared" si="0"/>
        <v>20</v>
      </c>
    </row>
    <row r="21" spans="1:6" ht="12.75">
      <c r="A21" t="s">
        <v>202</v>
      </c>
      <c r="D21" s="21">
        <v>21</v>
      </c>
      <c r="F21">
        <f t="shared" si="0"/>
        <v>21</v>
      </c>
    </row>
    <row r="22" spans="1:6" ht="12.75">
      <c r="A22" t="s">
        <v>203</v>
      </c>
      <c r="D22" s="21">
        <v>22</v>
      </c>
      <c r="F22">
        <f t="shared" si="0"/>
        <v>22</v>
      </c>
    </row>
    <row r="23" spans="1:6" ht="12.75">
      <c r="A23" t="s">
        <v>213</v>
      </c>
      <c r="D23" s="21">
        <v>23</v>
      </c>
      <c r="F23">
        <f t="shared" si="0"/>
        <v>23</v>
      </c>
    </row>
    <row r="24" spans="1:6" ht="12.75">
      <c r="A24" t="s">
        <v>214</v>
      </c>
      <c r="D24" s="21">
        <v>24</v>
      </c>
      <c r="F24">
        <f t="shared" si="0"/>
        <v>24</v>
      </c>
    </row>
    <row r="25" spans="4:6" ht="12.75">
      <c r="D25" s="21">
        <v>25</v>
      </c>
      <c r="F25">
        <f t="shared" si="0"/>
        <v>25</v>
      </c>
    </row>
    <row r="26" spans="1:6" ht="12.75">
      <c r="A26" s="10" t="s">
        <v>194</v>
      </c>
      <c r="D26" s="21">
        <v>26</v>
      </c>
      <c r="F26">
        <f t="shared" si="0"/>
        <v>26</v>
      </c>
    </row>
    <row r="27" spans="1:6" ht="12.75">
      <c r="A27" t="s">
        <v>183</v>
      </c>
      <c r="D27" s="21">
        <v>27</v>
      </c>
      <c r="F27">
        <f t="shared" si="0"/>
        <v>27</v>
      </c>
    </row>
    <row r="28" spans="4:6" ht="12.75">
      <c r="D28" s="21">
        <v>28</v>
      </c>
      <c r="F28">
        <f t="shared" si="0"/>
        <v>28</v>
      </c>
    </row>
    <row r="29" spans="1:6" ht="12.75">
      <c r="A29" t="s">
        <v>184</v>
      </c>
      <c r="D29" s="21">
        <v>29</v>
      </c>
      <c r="F29">
        <f t="shared" si="0"/>
        <v>29</v>
      </c>
    </row>
    <row r="30" spans="1:6" ht="12.75">
      <c r="A30" t="s">
        <v>171</v>
      </c>
      <c r="D30" s="21">
        <v>30</v>
      </c>
      <c r="F30">
        <f t="shared" si="0"/>
        <v>30</v>
      </c>
    </row>
    <row r="31" spans="1:6" ht="12.75">
      <c r="A31" t="s">
        <v>185</v>
      </c>
      <c r="D31" s="21">
        <v>31</v>
      </c>
      <c r="F31">
        <f t="shared" si="0"/>
        <v>31</v>
      </c>
    </row>
    <row r="32" spans="4:6" ht="12.75">
      <c r="D32" s="21">
        <v>32</v>
      </c>
      <c r="F32">
        <f t="shared" si="0"/>
        <v>32</v>
      </c>
    </row>
    <row r="33" spans="4:6" ht="12.75">
      <c r="D33" s="21">
        <v>33</v>
      </c>
      <c r="F33">
        <f t="shared" si="0"/>
        <v>33</v>
      </c>
    </row>
    <row r="34" spans="1:6" ht="12.75">
      <c r="A34" t="s">
        <v>186</v>
      </c>
      <c r="D34" s="21">
        <v>34</v>
      </c>
      <c r="F34">
        <f aca="true" t="shared" si="1" ref="F34:F50">F33+1</f>
        <v>34</v>
      </c>
    </row>
    <row r="35" spans="4:6" ht="12.75">
      <c r="D35" s="21">
        <v>35</v>
      </c>
      <c r="F35">
        <f t="shared" si="1"/>
        <v>35</v>
      </c>
    </row>
    <row r="36" spans="1:6" ht="12.75">
      <c r="A36" t="s">
        <v>193</v>
      </c>
      <c r="D36" s="21">
        <v>36</v>
      </c>
      <c r="F36">
        <f t="shared" si="1"/>
        <v>36</v>
      </c>
    </row>
    <row r="37" spans="1:6" ht="12.75">
      <c r="A37" t="s">
        <v>187</v>
      </c>
      <c r="D37" s="21">
        <v>37</v>
      </c>
      <c r="F37">
        <f t="shared" si="1"/>
        <v>37</v>
      </c>
    </row>
    <row r="38" spans="1:6" ht="12.75">
      <c r="A38" t="s">
        <v>188</v>
      </c>
      <c r="D38" s="21">
        <v>38</v>
      </c>
      <c r="F38">
        <f t="shared" si="1"/>
        <v>38</v>
      </c>
    </row>
    <row r="39" spans="1:6" ht="12.75">
      <c r="A39" t="s">
        <v>189</v>
      </c>
      <c r="D39" s="21">
        <v>39</v>
      </c>
      <c r="F39">
        <f t="shared" si="1"/>
        <v>39</v>
      </c>
    </row>
    <row r="40" spans="4:6" ht="12.75">
      <c r="D40" s="21">
        <v>40</v>
      </c>
      <c r="F40">
        <f t="shared" si="1"/>
        <v>40</v>
      </c>
    </row>
    <row r="41" spans="1:6" ht="12.75">
      <c r="A41" t="s">
        <v>190</v>
      </c>
      <c r="D41" s="21">
        <v>41</v>
      </c>
      <c r="F41">
        <f t="shared" si="1"/>
        <v>41</v>
      </c>
    </row>
    <row r="42" spans="4:6" ht="12.75">
      <c r="D42" s="21">
        <v>42</v>
      </c>
      <c r="F42">
        <f t="shared" si="1"/>
        <v>42</v>
      </c>
    </row>
    <row r="43" spans="1:6" ht="12.75">
      <c r="A43" t="s">
        <v>191</v>
      </c>
      <c r="D43" s="21">
        <v>43</v>
      </c>
      <c r="F43">
        <f t="shared" si="1"/>
        <v>43</v>
      </c>
    </row>
    <row r="44" spans="4:6" ht="12.75">
      <c r="D44" s="21">
        <v>44</v>
      </c>
      <c r="F44">
        <f t="shared" si="1"/>
        <v>44</v>
      </c>
    </row>
    <row r="45" spans="1:6" ht="12.75">
      <c r="A45" t="s">
        <v>192</v>
      </c>
      <c r="D45" s="21">
        <v>45</v>
      </c>
      <c r="F45">
        <f t="shared" si="1"/>
        <v>45</v>
      </c>
    </row>
    <row r="46" spans="4:6" ht="12.75">
      <c r="D46" s="21">
        <v>46</v>
      </c>
      <c r="F46">
        <f t="shared" si="1"/>
        <v>46</v>
      </c>
    </row>
    <row r="47" spans="1:6" ht="12.75">
      <c r="A47" t="s">
        <v>195</v>
      </c>
      <c r="D47" s="21">
        <v>47</v>
      </c>
      <c r="F47">
        <f t="shared" si="1"/>
        <v>47</v>
      </c>
    </row>
    <row r="48" spans="4:6" ht="12.75">
      <c r="D48" s="21">
        <v>48</v>
      </c>
      <c r="F48">
        <f t="shared" si="1"/>
        <v>48</v>
      </c>
    </row>
    <row r="49" spans="4:6" ht="12.75">
      <c r="D49" s="21">
        <v>49</v>
      </c>
      <c r="F49">
        <f t="shared" si="1"/>
        <v>49</v>
      </c>
    </row>
    <row r="50" spans="1:6" ht="12.75">
      <c r="A50" s="10" t="s">
        <v>204</v>
      </c>
      <c r="D50" s="21">
        <v>50</v>
      </c>
      <c r="F50">
        <f t="shared" si="1"/>
        <v>50</v>
      </c>
    </row>
    <row r="51" ht="12.75">
      <c r="A51" t="s">
        <v>205</v>
      </c>
    </row>
    <row r="52" ht="12.75">
      <c r="A52" t="s">
        <v>206</v>
      </c>
    </row>
    <row r="53" ht="12.75">
      <c r="A53" t="s">
        <v>207</v>
      </c>
    </row>
    <row r="54" ht="12.75">
      <c r="A54" t="s">
        <v>223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10" t="s">
        <v>109</v>
      </c>
      <c r="B1" s="10" t="s">
        <v>110</v>
      </c>
      <c r="C1" s="10" t="s">
        <v>111</v>
      </c>
      <c r="D1" s="10" t="s">
        <v>112</v>
      </c>
      <c r="E1" s="10" t="s">
        <v>113</v>
      </c>
    </row>
    <row r="2" spans="1:5" ht="12.75">
      <c r="A2" s="11">
        <v>0</v>
      </c>
      <c r="B2" s="11" t="s">
        <v>114</v>
      </c>
      <c r="C2" s="11" t="s">
        <v>115</v>
      </c>
      <c r="D2" s="11" t="s">
        <v>116</v>
      </c>
      <c r="E2" s="12" t="s">
        <v>117</v>
      </c>
    </row>
    <row r="3" spans="1:5" ht="12.75">
      <c r="A3" s="13"/>
      <c r="B3" s="13"/>
      <c r="C3" s="13" t="s">
        <v>118</v>
      </c>
      <c r="D3" s="13"/>
      <c r="E3" s="14"/>
    </row>
    <row r="4" spans="1:5" ht="12.75">
      <c r="A4" s="13"/>
      <c r="B4" s="13"/>
      <c r="C4" s="13" t="s">
        <v>119</v>
      </c>
      <c r="D4" s="13" t="s">
        <v>120</v>
      </c>
      <c r="E4" s="14"/>
    </row>
    <row r="5" spans="1:5" ht="12.75">
      <c r="A5" s="13"/>
      <c r="B5" s="13"/>
      <c r="C5" s="13" t="s">
        <v>121</v>
      </c>
      <c r="D5" s="13"/>
      <c r="E5" s="14"/>
    </row>
    <row r="6" spans="1:5" ht="12.75">
      <c r="A6" s="13">
        <v>1</v>
      </c>
      <c r="B6" s="13" t="s">
        <v>122</v>
      </c>
      <c r="C6" s="13" t="s">
        <v>123</v>
      </c>
      <c r="D6" s="13" t="s">
        <v>124</v>
      </c>
      <c r="E6" s="14" t="s">
        <v>125</v>
      </c>
    </row>
    <row r="7" spans="1:5" ht="12.75">
      <c r="A7" s="13"/>
      <c r="B7" s="13"/>
      <c r="C7" s="13" t="s">
        <v>126</v>
      </c>
      <c r="D7" s="13"/>
      <c r="E7" s="14"/>
    </row>
    <row r="8" spans="1:5" ht="12.75">
      <c r="A8" s="13"/>
      <c r="B8" s="13"/>
      <c r="C8" s="44" t="s">
        <v>127</v>
      </c>
      <c r="D8" s="13" t="s">
        <v>128</v>
      </c>
      <c r="E8" s="14"/>
    </row>
    <row r="9" spans="1:5" ht="13.5" thickBot="1">
      <c r="A9" s="15"/>
      <c r="B9" s="15"/>
      <c r="C9" s="15" t="s">
        <v>129</v>
      </c>
      <c r="D9" s="15"/>
      <c r="E9" s="16"/>
    </row>
    <row r="10" spans="1:5" ht="12.75">
      <c r="A10" s="17">
        <v>2</v>
      </c>
      <c r="B10" s="11" t="s">
        <v>130</v>
      </c>
      <c r="C10" s="11" t="s">
        <v>131</v>
      </c>
      <c r="D10" s="11" t="s">
        <v>132</v>
      </c>
      <c r="E10" s="12" t="s">
        <v>133</v>
      </c>
    </row>
    <row r="11" spans="1:5" ht="12.75">
      <c r="A11" s="18"/>
      <c r="B11" s="13"/>
      <c r="C11" s="13" t="s">
        <v>134</v>
      </c>
      <c r="D11" s="13"/>
      <c r="E11" s="14"/>
    </row>
    <row r="12" spans="1:5" ht="12.75">
      <c r="A12" s="18"/>
      <c r="B12" s="13"/>
      <c r="C12" s="44" t="s">
        <v>135</v>
      </c>
      <c r="D12" s="13" t="s">
        <v>136</v>
      </c>
      <c r="E12" s="14"/>
    </row>
    <row r="13" spans="1:5" ht="12.75">
      <c r="A13" s="18"/>
      <c r="B13" s="13"/>
      <c r="C13" s="13" t="s">
        <v>137</v>
      </c>
      <c r="D13" s="13"/>
      <c r="E13" s="14"/>
    </row>
    <row r="14" spans="1:5" ht="12.75">
      <c r="A14" s="18">
        <v>3</v>
      </c>
      <c r="B14" s="13" t="s">
        <v>138</v>
      </c>
      <c r="C14" s="13" t="s">
        <v>139</v>
      </c>
      <c r="D14" s="13" t="s">
        <v>140</v>
      </c>
      <c r="E14" s="14" t="s">
        <v>141</v>
      </c>
    </row>
    <row r="15" spans="1:5" ht="12.75">
      <c r="A15" s="18"/>
      <c r="B15" s="13"/>
      <c r="C15" s="13" t="s">
        <v>142</v>
      </c>
      <c r="D15" s="13"/>
      <c r="E15" s="14"/>
    </row>
    <row r="16" spans="1:5" ht="12.75">
      <c r="A16" s="18"/>
      <c r="B16" s="13"/>
      <c r="C16" s="44" t="s">
        <v>143</v>
      </c>
      <c r="D16" s="13" t="s">
        <v>144</v>
      </c>
      <c r="E16" s="14"/>
    </row>
    <row r="17" spans="1:5" ht="13.5" thickBot="1">
      <c r="A17" s="19"/>
      <c r="B17" s="15"/>
      <c r="C17" s="15" t="s">
        <v>145</v>
      </c>
      <c r="D17" s="15"/>
      <c r="E17" s="16"/>
    </row>
    <row r="18" spans="1:5" ht="12.75">
      <c r="A18" s="17">
        <v>4</v>
      </c>
      <c r="B18" s="11" t="s">
        <v>146</v>
      </c>
      <c r="C18" s="11" t="s">
        <v>147</v>
      </c>
      <c r="D18" s="11" t="s">
        <v>148</v>
      </c>
      <c r="E18" s="12" t="s">
        <v>149</v>
      </c>
    </row>
    <row r="19" spans="1:5" ht="12.75">
      <c r="A19" s="18"/>
      <c r="B19" s="13"/>
      <c r="C19" s="13" t="s">
        <v>150</v>
      </c>
      <c r="D19" s="13"/>
      <c r="E19" s="14"/>
    </row>
    <row r="20" spans="1:5" ht="12.75">
      <c r="A20" s="18"/>
      <c r="B20" s="13"/>
      <c r="C20" s="44" t="s">
        <v>151</v>
      </c>
      <c r="D20" s="13" t="s">
        <v>152</v>
      </c>
      <c r="E20" s="14"/>
    </row>
    <row r="21" spans="1:5" ht="13.5" thickBot="1">
      <c r="A21" s="19"/>
      <c r="B21" s="15"/>
      <c r="C21" s="15" t="s">
        <v>153</v>
      </c>
      <c r="D21" s="15"/>
      <c r="E21" s="16"/>
    </row>
    <row r="22" spans="1:5" ht="12.75">
      <c r="A22" s="17">
        <v>5</v>
      </c>
      <c r="B22" s="11" t="s">
        <v>154</v>
      </c>
      <c r="C22" s="11" t="s">
        <v>155</v>
      </c>
      <c r="D22" s="11" t="s">
        <v>156</v>
      </c>
      <c r="E22" s="12" t="s">
        <v>157</v>
      </c>
    </row>
    <row r="23" spans="1:5" ht="12.75">
      <c r="A23" s="18"/>
      <c r="B23" s="13"/>
      <c r="C23" s="13" t="s">
        <v>158</v>
      </c>
      <c r="D23" s="13"/>
      <c r="E23" s="14"/>
    </row>
    <row r="24" spans="1:5" ht="12.75">
      <c r="A24" s="18"/>
      <c r="B24" s="13"/>
      <c r="C24" s="44" t="s">
        <v>159</v>
      </c>
      <c r="D24" s="13" t="s">
        <v>160</v>
      </c>
      <c r="E24" s="14"/>
    </row>
    <row r="25" spans="1:5" ht="13.5" thickBot="1">
      <c r="A25" s="19"/>
      <c r="B25" s="15"/>
      <c r="C25" s="15" t="s">
        <v>161</v>
      </c>
      <c r="D25" s="15"/>
      <c r="E25" s="1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8"/>
  <sheetViews>
    <sheetView workbookViewId="0" topLeftCell="A1">
      <pane ySplit="1" topLeftCell="BM22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33.28125" style="6" bestFit="1" customWidth="1"/>
    <col min="2" max="2" width="7.421875" style="0" bestFit="1" customWidth="1"/>
    <col min="3" max="3" width="12.421875" style="0" bestFit="1" customWidth="1"/>
    <col min="4" max="4" width="13.8515625" style="0" bestFit="1" customWidth="1"/>
    <col min="5" max="5" width="12.00390625" style="75" bestFit="1" customWidth="1"/>
    <col min="6" max="10" width="6.8515625" style="6" bestFit="1" customWidth="1"/>
    <col min="11" max="11" width="16.57421875" style="0" bestFit="1" customWidth="1"/>
    <col min="12" max="12" width="13.8515625" style="0" bestFit="1" customWidth="1"/>
  </cols>
  <sheetData>
    <row r="1" spans="1:12" ht="12.75">
      <c r="A1" s="3" t="s">
        <v>250</v>
      </c>
      <c r="B1" s="3" t="s">
        <v>6</v>
      </c>
      <c r="C1" s="4" t="s">
        <v>7</v>
      </c>
      <c r="D1" s="4" t="s">
        <v>8</v>
      </c>
      <c r="E1" s="73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  <c r="K1" s="77" t="s">
        <v>248</v>
      </c>
      <c r="L1" s="78" t="s">
        <v>249</v>
      </c>
    </row>
    <row r="2" spans="1:10" ht="12.75">
      <c r="A2" s="1" t="s">
        <v>182</v>
      </c>
      <c r="B2" s="1" t="s">
        <v>106</v>
      </c>
      <c r="C2" s="1" t="s">
        <v>107</v>
      </c>
      <c r="D2" s="1" t="s">
        <v>108</v>
      </c>
      <c r="E2" s="74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181</v>
      </c>
    </row>
    <row r="3" spans="1:10" ht="12.75">
      <c r="A3" t="s">
        <v>232</v>
      </c>
      <c r="B3" s="69" t="s">
        <v>231</v>
      </c>
      <c r="C3" s="70" t="s">
        <v>13</v>
      </c>
      <c r="D3" s="70" t="s">
        <v>13</v>
      </c>
      <c r="E3" s="75">
        <v>0.981</v>
      </c>
      <c r="F3" s="79">
        <f aca="true" t="shared" si="0" ref="F3:J15">E3</f>
        <v>0.981</v>
      </c>
      <c r="G3" s="79">
        <f t="shared" si="0"/>
        <v>0.981</v>
      </c>
      <c r="H3" s="79">
        <f t="shared" si="0"/>
        <v>0.981</v>
      </c>
      <c r="I3" s="79">
        <f t="shared" si="0"/>
        <v>0.981</v>
      </c>
      <c r="J3" s="79">
        <f t="shared" si="0"/>
        <v>0.981</v>
      </c>
    </row>
    <row r="4" spans="1:10" ht="12.75">
      <c r="A4" t="s">
        <v>233</v>
      </c>
      <c r="B4" s="69" t="s">
        <v>14</v>
      </c>
      <c r="C4" s="70" t="s">
        <v>13</v>
      </c>
      <c r="D4" s="70" t="s">
        <v>13</v>
      </c>
      <c r="E4" s="75">
        <v>1.002</v>
      </c>
      <c r="F4" s="79">
        <f t="shared" si="0"/>
        <v>1.002</v>
      </c>
      <c r="G4" s="79">
        <f t="shared" si="0"/>
        <v>1.002</v>
      </c>
      <c r="H4" s="79">
        <f t="shared" si="0"/>
        <v>1.002</v>
      </c>
      <c r="I4" s="79">
        <f t="shared" si="0"/>
        <v>1.002</v>
      </c>
      <c r="J4" s="79">
        <f t="shared" si="0"/>
        <v>1.002</v>
      </c>
    </row>
    <row r="5" spans="1:10" ht="12.75">
      <c r="A5" t="s">
        <v>259</v>
      </c>
      <c r="B5" s="69" t="s">
        <v>15</v>
      </c>
      <c r="C5" s="70" t="s">
        <v>13</v>
      </c>
      <c r="D5" s="70" t="s">
        <v>13</v>
      </c>
      <c r="E5">
        <v>1.035</v>
      </c>
      <c r="F5" s="79">
        <f aca="true" t="shared" si="1" ref="F5:J8">E5</f>
        <v>1.035</v>
      </c>
      <c r="G5" s="79">
        <f t="shared" si="1"/>
        <v>1.035</v>
      </c>
      <c r="H5" s="79">
        <f t="shared" si="1"/>
        <v>1.035</v>
      </c>
      <c r="I5" s="79">
        <f t="shared" si="1"/>
        <v>1.035</v>
      </c>
      <c r="J5" s="79">
        <f t="shared" si="1"/>
        <v>1.035</v>
      </c>
    </row>
    <row r="6" spans="1:10" ht="12.75">
      <c r="A6" t="s">
        <v>260</v>
      </c>
      <c r="B6" s="69" t="s">
        <v>251</v>
      </c>
      <c r="C6" s="70" t="s">
        <v>13</v>
      </c>
      <c r="D6" s="70" t="s">
        <v>13</v>
      </c>
      <c r="E6">
        <v>1.051</v>
      </c>
      <c r="F6" s="79">
        <f t="shared" si="1"/>
        <v>1.051</v>
      </c>
      <c r="G6" s="79">
        <f t="shared" si="1"/>
        <v>1.051</v>
      </c>
      <c r="H6" s="79">
        <f t="shared" si="1"/>
        <v>1.051</v>
      </c>
      <c r="I6" s="79">
        <f t="shared" si="1"/>
        <v>1.051</v>
      </c>
      <c r="J6" s="79">
        <f t="shared" si="1"/>
        <v>1.051</v>
      </c>
    </row>
    <row r="7" spans="1:10" ht="12.75">
      <c r="A7" t="s">
        <v>253</v>
      </c>
      <c r="B7" s="69" t="s">
        <v>255</v>
      </c>
      <c r="C7" s="70" t="s">
        <v>13</v>
      </c>
      <c r="D7" s="70" t="s">
        <v>13</v>
      </c>
      <c r="E7">
        <v>1.027</v>
      </c>
      <c r="F7" s="79">
        <f t="shared" si="1"/>
        <v>1.027</v>
      </c>
      <c r="G7" s="79">
        <f t="shared" si="1"/>
        <v>1.027</v>
      </c>
      <c r="H7" s="79">
        <f t="shared" si="1"/>
        <v>1.027</v>
      </c>
      <c r="I7" s="79">
        <f t="shared" si="1"/>
        <v>1.027</v>
      </c>
      <c r="J7" s="79">
        <f t="shared" si="1"/>
        <v>1.027</v>
      </c>
    </row>
    <row r="8" spans="1:10" ht="12.75">
      <c r="A8" t="s">
        <v>254</v>
      </c>
      <c r="B8" s="69" t="s">
        <v>256</v>
      </c>
      <c r="C8" s="70" t="s">
        <v>13</v>
      </c>
      <c r="D8" s="70" t="s">
        <v>13</v>
      </c>
      <c r="E8">
        <v>1.048</v>
      </c>
      <c r="F8" s="79">
        <f t="shared" si="1"/>
        <v>1.048</v>
      </c>
      <c r="G8" s="79">
        <f t="shared" si="1"/>
        <v>1.048</v>
      </c>
      <c r="H8" s="79">
        <f t="shared" si="1"/>
        <v>1.048</v>
      </c>
      <c r="I8" s="79">
        <f t="shared" si="1"/>
        <v>1.048</v>
      </c>
      <c r="J8" s="79">
        <f t="shared" si="1"/>
        <v>1.048</v>
      </c>
    </row>
    <row r="9" spans="1:10" ht="12.75">
      <c r="A9" t="s">
        <v>234</v>
      </c>
      <c r="B9" s="69" t="s">
        <v>16</v>
      </c>
      <c r="C9" s="69">
        <v>330</v>
      </c>
      <c r="D9" s="69"/>
      <c r="E9">
        <v>1</v>
      </c>
      <c r="F9" s="79">
        <f t="shared" si="0"/>
        <v>1</v>
      </c>
      <c r="G9" s="79">
        <f t="shared" si="0"/>
        <v>1</v>
      </c>
      <c r="H9" s="79">
        <f t="shared" si="0"/>
        <v>1</v>
      </c>
      <c r="I9" s="79">
        <f t="shared" si="0"/>
        <v>1</v>
      </c>
      <c r="J9" s="79">
        <f t="shared" si="0"/>
        <v>1</v>
      </c>
    </row>
    <row r="10" spans="1:12" ht="12.75">
      <c r="A10" s="69" t="s">
        <v>228</v>
      </c>
      <c r="B10" s="69" t="s">
        <v>17</v>
      </c>
      <c r="C10" s="70" t="s">
        <v>13</v>
      </c>
      <c r="D10" s="70" t="s">
        <v>13</v>
      </c>
      <c r="E10">
        <f>K10/L10</f>
        <v>1.1298076923076923</v>
      </c>
      <c r="F10" s="79">
        <f t="shared" si="0"/>
        <v>1.1298076923076923</v>
      </c>
      <c r="G10" s="79">
        <f t="shared" si="0"/>
        <v>1.1298076923076923</v>
      </c>
      <c r="H10" s="79">
        <f t="shared" si="0"/>
        <v>1.1298076923076923</v>
      </c>
      <c r="I10" s="79">
        <f t="shared" si="0"/>
        <v>1.1298076923076923</v>
      </c>
      <c r="J10" s="79">
        <f t="shared" si="0"/>
        <v>1.1298076923076923</v>
      </c>
      <c r="K10" s="76">
        <v>70.5</v>
      </c>
      <c r="L10" s="69">
        <v>62.4</v>
      </c>
    </row>
    <row r="11" spans="1:10" ht="12.75">
      <c r="A11" t="s">
        <v>18</v>
      </c>
      <c r="B11" s="69" t="s">
        <v>19</v>
      </c>
      <c r="C11" s="70" t="s">
        <v>13</v>
      </c>
      <c r="D11" s="70" t="s">
        <v>13</v>
      </c>
      <c r="E11">
        <v>1.381</v>
      </c>
      <c r="F11" s="79">
        <f t="shared" si="0"/>
        <v>1.381</v>
      </c>
      <c r="G11" s="79">
        <f t="shared" si="0"/>
        <v>1.381</v>
      </c>
      <c r="H11" s="79">
        <f t="shared" si="0"/>
        <v>1.381</v>
      </c>
      <c r="I11" s="79">
        <f t="shared" si="0"/>
        <v>1.381</v>
      </c>
      <c r="J11" s="79">
        <f t="shared" si="0"/>
        <v>1.381</v>
      </c>
    </row>
    <row r="12" spans="1:10" ht="12.75">
      <c r="A12" t="s">
        <v>20</v>
      </c>
      <c r="B12" s="69" t="s">
        <v>21</v>
      </c>
      <c r="C12" s="70">
        <v>285</v>
      </c>
      <c r="D12" s="70" t="s">
        <v>13</v>
      </c>
      <c r="E12">
        <v>1.191</v>
      </c>
      <c r="F12" s="79">
        <f t="shared" si="0"/>
        <v>1.191</v>
      </c>
      <c r="G12" s="79">
        <f t="shared" si="0"/>
        <v>1.191</v>
      </c>
      <c r="H12" s="79">
        <f t="shared" si="0"/>
        <v>1.191</v>
      </c>
      <c r="I12" s="79">
        <f t="shared" si="0"/>
        <v>1.191</v>
      </c>
      <c r="J12" s="79">
        <f t="shared" si="0"/>
        <v>1.191</v>
      </c>
    </row>
    <row r="13" spans="1:10" ht="12.75">
      <c r="A13" t="s">
        <v>258</v>
      </c>
      <c r="B13" s="69" t="s">
        <v>252</v>
      </c>
      <c r="C13" s="70">
        <v>285</v>
      </c>
      <c r="D13" s="70" t="s">
        <v>13</v>
      </c>
      <c r="E13">
        <v>1.117</v>
      </c>
      <c r="F13" s="79">
        <f t="shared" si="0"/>
        <v>1.117</v>
      </c>
      <c r="G13" s="79">
        <f t="shared" si="0"/>
        <v>1.117</v>
      </c>
      <c r="H13" s="79">
        <f t="shared" si="0"/>
        <v>1.117</v>
      </c>
      <c r="I13" s="79">
        <f t="shared" si="0"/>
        <v>1.117</v>
      </c>
      <c r="J13" s="79">
        <f t="shared" si="0"/>
        <v>1.117</v>
      </c>
    </row>
    <row r="14" spans="1:10" ht="12.75">
      <c r="A14" t="s">
        <v>235</v>
      </c>
      <c r="B14" s="69" t="s">
        <v>22</v>
      </c>
      <c r="C14" s="70">
        <v>160</v>
      </c>
      <c r="D14" s="70" t="s">
        <v>13</v>
      </c>
      <c r="E14">
        <v>1.207</v>
      </c>
      <c r="F14" s="79">
        <f t="shared" si="0"/>
        <v>1.207</v>
      </c>
      <c r="G14" s="79">
        <f t="shared" si="0"/>
        <v>1.207</v>
      </c>
      <c r="H14" s="79">
        <f t="shared" si="0"/>
        <v>1.207</v>
      </c>
      <c r="I14" s="79">
        <f t="shared" si="0"/>
        <v>1.207</v>
      </c>
      <c r="J14" s="79">
        <f t="shared" si="0"/>
        <v>1.207</v>
      </c>
    </row>
    <row r="15" spans="1:10" ht="12.75">
      <c r="A15" t="s">
        <v>236</v>
      </c>
      <c r="B15" s="10" t="s">
        <v>264</v>
      </c>
      <c r="C15" s="70">
        <v>295</v>
      </c>
      <c r="D15" s="70" t="s">
        <v>13</v>
      </c>
      <c r="E15">
        <v>1.093</v>
      </c>
      <c r="F15" s="79">
        <f t="shared" si="0"/>
        <v>1.093</v>
      </c>
      <c r="G15" s="79">
        <f t="shared" si="0"/>
        <v>1.093</v>
      </c>
      <c r="H15" s="79">
        <f t="shared" si="0"/>
        <v>1.093</v>
      </c>
      <c r="I15" s="79">
        <f t="shared" si="0"/>
        <v>1.093</v>
      </c>
      <c r="J15" s="79">
        <f t="shared" si="0"/>
        <v>1.093</v>
      </c>
    </row>
    <row r="16" spans="1:10" ht="12.75">
      <c r="A16" t="s">
        <v>237</v>
      </c>
      <c r="B16" s="69" t="s">
        <v>28</v>
      </c>
      <c r="C16" s="70">
        <v>310</v>
      </c>
      <c r="D16" s="70" t="s">
        <v>13</v>
      </c>
      <c r="E16">
        <v>1.111</v>
      </c>
      <c r="F16" s="79">
        <f aca="true" t="shared" si="2" ref="F16:J27">E16</f>
        <v>1.111</v>
      </c>
      <c r="G16" s="79">
        <f t="shared" si="2"/>
        <v>1.111</v>
      </c>
      <c r="H16" s="79">
        <f t="shared" si="2"/>
        <v>1.111</v>
      </c>
      <c r="I16" s="79">
        <f t="shared" si="2"/>
        <v>1.111</v>
      </c>
      <c r="J16" s="79">
        <f t="shared" si="2"/>
        <v>1.111</v>
      </c>
    </row>
    <row r="17" spans="1:10" ht="12.75">
      <c r="A17" t="s">
        <v>261</v>
      </c>
      <c r="B17" s="10" t="s">
        <v>23</v>
      </c>
      <c r="C17" s="70">
        <v>295</v>
      </c>
      <c r="D17" s="70" t="s">
        <v>13</v>
      </c>
      <c r="E17">
        <v>1.089</v>
      </c>
      <c r="F17" s="81">
        <f t="shared" si="2"/>
        <v>1.089</v>
      </c>
      <c r="G17" s="81">
        <f t="shared" si="2"/>
        <v>1.089</v>
      </c>
      <c r="H17" s="81">
        <f t="shared" si="2"/>
        <v>1.089</v>
      </c>
      <c r="I17" s="81">
        <f t="shared" si="2"/>
        <v>1.089</v>
      </c>
      <c r="J17" s="81">
        <f t="shared" si="2"/>
        <v>1.089</v>
      </c>
    </row>
    <row r="18" spans="1:10" ht="12.75">
      <c r="A18" t="s">
        <v>238</v>
      </c>
      <c r="B18" s="69" t="s">
        <v>24</v>
      </c>
      <c r="C18" s="70">
        <v>295</v>
      </c>
      <c r="D18" s="70" t="s">
        <v>13</v>
      </c>
      <c r="E18">
        <v>1.021</v>
      </c>
      <c r="F18" s="79">
        <f t="shared" si="2"/>
        <v>1.021</v>
      </c>
      <c r="G18" s="79">
        <f t="shared" si="2"/>
        <v>1.021</v>
      </c>
      <c r="H18" s="79">
        <f t="shared" si="2"/>
        <v>1.021</v>
      </c>
      <c r="I18" s="79">
        <f t="shared" si="2"/>
        <v>1.021</v>
      </c>
      <c r="J18" s="79">
        <f t="shared" si="2"/>
        <v>1.021</v>
      </c>
    </row>
    <row r="19" spans="1:10" ht="12.75">
      <c r="A19" t="s">
        <v>239</v>
      </c>
      <c r="B19" s="69" t="s">
        <v>25</v>
      </c>
      <c r="C19" s="70">
        <v>330</v>
      </c>
      <c r="D19" s="70" t="s">
        <v>13</v>
      </c>
      <c r="E19">
        <v>0.949</v>
      </c>
      <c r="F19" s="79">
        <f t="shared" si="2"/>
        <v>0.949</v>
      </c>
      <c r="G19" s="79">
        <f t="shared" si="2"/>
        <v>0.949</v>
      </c>
      <c r="H19" s="79">
        <f t="shared" si="2"/>
        <v>0.949</v>
      </c>
      <c r="I19" s="79">
        <f t="shared" si="2"/>
        <v>0.949</v>
      </c>
      <c r="J19" s="79">
        <f t="shared" si="2"/>
        <v>0.949</v>
      </c>
    </row>
    <row r="20" spans="1:10" ht="12.75">
      <c r="A20" t="s">
        <v>240</v>
      </c>
      <c r="B20" s="69" t="s">
        <v>229</v>
      </c>
      <c r="C20" s="70" t="s">
        <v>13</v>
      </c>
      <c r="D20" s="70" t="s">
        <v>13</v>
      </c>
      <c r="E20">
        <v>1.082</v>
      </c>
      <c r="F20" s="79">
        <f t="shared" si="2"/>
        <v>1.082</v>
      </c>
      <c r="G20" s="79">
        <f t="shared" si="2"/>
        <v>1.082</v>
      </c>
      <c r="H20" s="79">
        <f t="shared" si="2"/>
        <v>1.082</v>
      </c>
      <c r="I20" s="79">
        <f t="shared" si="2"/>
        <v>1.082</v>
      </c>
      <c r="J20" s="79">
        <f t="shared" si="2"/>
        <v>1.082</v>
      </c>
    </row>
    <row r="21" spans="1:10" ht="12.75">
      <c r="A21" t="s">
        <v>262</v>
      </c>
      <c r="B21" s="10" t="s">
        <v>263</v>
      </c>
      <c r="C21" s="70" t="s">
        <v>13</v>
      </c>
      <c r="D21" s="70" t="s">
        <v>13</v>
      </c>
      <c r="E21">
        <v>1.133</v>
      </c>
      <c r="F21" s="81">
        <f t="shared" si="2"/>
        <v>1.133</v>
      </c>
      <c r="G21" s="81">
        <f t="shared" si="2"/>
        <v>1.133</v>
      </c>
      <c r="H21" s="81">
        <f t="shared" si="2"/>
        <v>1.133</v>
      </c>
      <c r="I21" s="81">
        <f t="shared" si="2"/>
        <v>1.133</v>
      </c>
      <c r="J21" s="81">
        <f t="shared" si="2"/>
        <v>1.133</v>
      </c>
    </row>
    <row r="22" spans="1:10" ht="12.75">
      <c r="A22" t="s">
        <v>26</v>
      </c>
      <c r="B22" s="69" t="s">
        <v>27</v>
      </c>
      <c r="C22" s="70" t="s">
        <v>13</v>
      </c>
      <c r="D22" s="70" t="s">
        <v>13</v>
      </c>
      <c r="E22">
        <v>1.303</v>
      </c>
      <c r="F22" s="79">
        <f t="shared" si="2"/>
        <v>1.303</v>
      </c>
      <c r="G22" s="79">
        <f t="shared" si="2"/>
        <v>1.303</v>
      </c>
      <c r="H22" s="79">
        <f t="shared" si="2"/>
        <v>1.303</v>
      </c>
      <c r="I22" s="79">
        <f t="shared" si="2"/>
        <v>1.303</v>
      </c>
      <c r="J22" s="79">
        <f t="shared" si="2"/>
        <v>1.303</v>
      </c>
    </row>
    <row r="23" spans="1:10" ht="12.75">
      <c r="A23" t="s">
        <v>241</v>
      </c>
      <c r="B23" s="69" t="s">
        <v>29</v>
      </c>
      <c r="C23" s="70">
        <v>308</v>
      </c>
      <c r="D23" s="70" t="s">
        <v>13</v>
      </c>
      <c r="E23">
        <v>1</v>
      </c>
      <c r="F23" s="79">
        <f t="shared" si="2"/>
        <v>1</v>
      </c>
      <c r="G23" s="79">
        <f t="shared" si="2"/>
        <v>1</v>
      </c>
      <c r="H23" s="79">
        <f t="shared" si="2"/>
        <v>1</v>
      </c>
      <c r="I23" s="79">
        <f t="shared" si="2"/>
        <v>1</v>
      </c>
      <c r="J23" s="79">
        <f t="shared" si="2"/>
        <v>1</v>
      </c>
    </row>
    <row r="24" spans="1:10" ht="12.75">
      <c r="A24" t="s">
        <v>30</v>
      </c>
      <c r="B24" s="69" t="s">
        <v>31</v>
      </c>
      <c r="C24" s="70" t="s">
        <v>13</v>
      </c>
      <c r="D24" s="70" t="s">
        <v>13</v>
      </c>
      <c r="E24">
        <v>1.505</v>
      </c>
      <c r="F24" s="79">
        <f t="shared" si="2"/>
        <v>1.505</v>
      </c>
      <c r="G24" s="79">
        <f t="shared" si="2"/>
        <v>1.505</v>
      </c>
      <c r="H24" s="79">
        <f t="shared" si="2"/>
        <v>1.505</v>
      </c>
      <c r="I24" s="79">
        <f t="shared" si="2"/>
        <v>1.505</v>
      </c>
      <c r="J24" s="79">
        <f t="shared" si="2"/>
        <v>1.505</v>
      </c>
    </row>
    <row r="25" spans="1:10" ht="12.75">
      <c r="A25" t="s">
        <v>243</v>
      </c>
      <c r="B25" s="80" t="s">
        <v>32</v>
      </c>
      <c r="C25" s="70">
        <v>145</v>
      </c>
      <c r="D25" s="70">
        <v>1</v>
      </c>
      <c r="E25">
        <v>1.249</v>
      </c>
      <c r="F25" s="79">
        <f t="shared" si="2"/>
        <v>1.249</v>
      </c>
      <c r="G25" s="79">
        <f t="shared" si="2"/>
        <v>1.249</v>
      </c>
      <c r="H25" s="79">
        <f t="shared" si="2"/>
        <v>1.249</v>
      </c>
      <c r="I25" s="79">
        <f t="shared" si="2"/>
        <v>1.249</v>
      </c>
      <c r="J25" s="79">
        <f t="shared" si="2"/>
        <v>1.249</v>
      </c>
    </row>
    <row r="26" spans="1:10" ht="12.75">
      <c r="A26" t="s">
        <v>244</v>
      </c>
      <c r="B26" s="80" t="s">
        <v>33</v>
      </c>
      <c r="C26" s="70">
        <v>145</v>
      </c>
      <c r="D26" s="70">
        <v>1</v>
      </c>
      <c r="E26">
        <v>1.117</v>
      </c>
      <c r="F26" s="79">
        <f t="shared" si="2"/>
        <v>1.117</v>
      </c>
      <c r="G26" s="79">
        <f t="shared" si="2"/>
        <v>1.117</v>
      </c>
      <c r="H26" s="79">
        <f t="shared" si="2"/>
        <v>1.117</v>
      </c>
      <c r="I26" s="79">
        <f t="shared" si="2"/>
        <v>1.117</v>
      </c>
      <c r="J26" s="79">
        <f t="shared" si="2"/>
        <v>1.117</v>
      </c>
    </row>
    <row r="27" spans="1:10" ht="12.75">
      <c r="A27" t="s">
        <v>265</v>
      </c>
      <c r="B27" s="80" t="s">
        <v>266</v>
      </c>
      <c r="C27" s="70">
        <v>290</v>
      </c>
      <c r="D27" s="70">
        <v>2</v>
      </c>
      <c r="E27">
        <v>1.018</v>
      </c>
      <c r="F27" s="81">
        <f t="shared" si="2"/>
        <v>1.018</v>
      </c>
      <c r="G27" s="81">
        <f t="shared" si="2"/>
        <v>1.018</v>
      </c>
      <c r="H27" s="81">
        <f t="shared" si="2"/>
        <v>1.018</v>
      </c>
      <c r="I27" s="81">
        <f t="shared" si="2"/>
        <v>1.018</v>
      </c>
      <c r="J27" s="81">
        <f t="shared" si="2"/>
        <v>1.018</v>
      </c>
    </row>
    <row r="28" spans="1:10" ht="12.75">
      <c r="A28" t="s">
        <v>245</v>
      </c>
      <c r="B28" s="80" t="s">
        <v>34</v>
      </c>
      <c r="C28" s="70">
        <v>145</v>
      </c>
      <c r="D28" s="70">
        <v>2</v>
      </c>
      <c r="E28">
        <v>1.005</v>
      </c>
      <c r="F28" s="79">
        <f aca="true" t="shared" si="3" ref="F28:J29">E28</f>
        <v>1.005</v>
      </c>
      <c r="G28" s="79">
        <f t="shared" si="3"/>
        <v>1.005</v>
      </c>
      <c r="H28" s="79">
        <f t="shared" si="3"/>
        <v>1.005</v>
      </c>
      <c r="I28" s="79">
        <f t="shared" si="3"/>
        <v>1.005</v>
      </c>
      <c r="J28" s="79">
        <f t="shared" si="3"/>
        <v>1.005</v>
      </c>
    </row>
    <row r="29" spans="1:10" ht="12.75">
      <c r="A29" t="s">
        <v>246</v>
      </c>
      <c r="B29" s="69" t="s">
        <v>36</v>
      </c>
      <c r="C29" s="70">
        <v>145</v>
      </c>
      <c r="D29" s="70">
        <v>1</v>
      </c>
      <c r="E29">
        <v>1.105</v>
      </c>
      <c r="F29" s="79">
        <f t="shared" si="3"/>
        <v>1.105</v>
      </c>
      <c r="G29" s="79">
        <f t="shared" si="3"/>
        <v>1.105</v>
      </c>
      <c r="H29" s="79">
        <f t="shared" si="3"/>
        <v>1.105</v>
      </c>
      <c r="I29" s="79">
        <f t="shared" si="3"/>
        <v>1.105</v>
      </c>
      <c r="J29" s="79">
        <f t="shared" si="3"/>
        <v>1.105</v>
      </c>
    </row>
    <row r="30" spans="1:10" ht="12.75">
      <c r="A30" t="s">
        <v>247</v>
      </c>
      <c r="B30" s="69" t="s">
        <v>37</v>
      </c>
      <c r="C30" s="70">
        <v>325</v>
      </c>
      <c r="D30" s="70">
        <v>2</v>
      </c>
      <c r="E30">
        <v>0.972</v>
      </c>
      <c r="F30" s="79">
        <f aca="true" t="shared" si="4" ref="F30:J38">E30</f>
        <v>0.972</v>
      </c>
      <c r="G30" s="79">
        <f t="shared" si="4"/>
        <v>0.972</v>
      </c>
      <c r="H30" s="79">
        <f t="shared" si="4"/>
        <v>0.972</v>
      </c>
      <c r="I30" s="79">
        <f t="shared" si="4"/>
        <v>0.972</v>
      </c>
      <c r="J30" s="79">
        <f t="shared" si="4"/>
        <v>0.972</v>
      </c>
    </row>
    <row r="31" spans="1:10" ht="12.75">
      <c r="A31" t="s">
        <v>267</v>
      </c>
      <c r="B31" s="82" t="s">
        <v>268</v>
      </c>
      <c r="C31" s="70" t="s">
        <v>13</v>
      </c>
      <c r="D31" s="70">
        <v>2</v>
      </c>
      <c r="E31">
        <v>0.88</v>
      </c>
      <c r="F31" s="81">
        <f t="shared" si="4"/>
        <v>0.88</v>
      </c>
      <c r="G31" s="81">
        <f t="shared" si="4"/>
        <v>0.88</v>
      </c>
      <c r="H31" s="81">
        <f t="shared" si="4"/>
        <v>0.88</v>
      </c>
      <c r="I31" s="81">
        <f t="shared" si="4"/>
        <v>0.88</v>
      </c>
      <c r="J31" s="81">
        <f t="shared" si="4"/>
        <v>0.88</v>
      </c>
    </row>
    <row r="32" spans="1:10" ht="12.75">
      <c r="A32" t="s">
        <v>257</v>
      </c>
      <c r="B32" s="10" t="s">
        <v>269</v>
      </c>
      <c r="C32" s="70">
        <v>325</v>
      </c>
      <c r="D32" s="70">
        <v>2</v>
      </c>
      <c r="E32">
        <v>0.856</v>
      </c>
      <c r="F32" s="79">
        <f t="shared" si="4"/>
        <v>0.856</v>
      </c>
      <c r="G32" s="79">
        <f t="shared" si="4"/>
        <v>0.856</v>
      </c>
      <c r="H32" s="79">
        <f t="shared" si="4"/>
        <v>0.856</v>
      </c>
      <c r="I32" s="79">
        <f t="shared" si="4"/>
        <v>0.856</v>
      </c>
      <c r="J32" s="79">
        <f t="shared" si="4"/>
        <v>0.856</v>
      </c>
    </row>
    <row r="33" spans="1:10" ht="12.75">
      <c r="A33" t="s">
        <v>270</v>
      </c>
      <c r="B33" s="10" t="s">
        <v>271</v>
      </c>
      <c r="C33" s="70" t="s">
        <v>13</v>
      </c>
      <c r="D33" s="70">
        <v>2</v>
      </c>
      <c r="E33">
        <v>0.856</v>
      </c>
      <c r="F33" s="81">
        <f t="shared" si="4"/>
        <v>0.856</v>
      </c>
      <c r="G33" s="81">
        <f t="shared" si="4"/>
        <v>0.856</v>
      </c>
      <c r="H33" s="81">
        <f t="shared" si="4"/>
        <v>0.856</v>
      </c>
      <c r="I33" s="81">
        <f t="shared" si="4"/>
        <v>0.856</v>
      </c>
      <c r="J33" s="81">
        <f t="shared" si="4"/>
        <v>0.856</v>
      </c>
    </row>
    <row r="34" spans="1:10" ht="12.75">
      <c r="A34" t="s">
        <v>242</v>
      </c>
      <c r="B34" s="69" t="s">
        <v>35</v>
      </c>
      <c r="C34" s="70">
        <v>175</v>
      </c>
      <c r="D34" s="70">
        <v>1</v>
      </c>
      <c r="E34">
        <v>0.993</v>
      </c>
      <c r="F34" s="79">
        <f t="shared" si="4"/>
        <v>0.993</v>
      </c>
      <c r="G34" s="79">
        <f t="shared" si="4"/>
        <v>0.993</v>
      </c>
      <c r="H34" s="79">
        <f t="shared" si="4"/>
        <v>0.993</v>
      </c>
      <c r="I34" s="79">
        <f t="shared" si="4"/>
        <v>0.993</v>
      </c>
      <c r="J34" s="79">
        <f t="shared" si="4"/>
        <v>0.993</v>
      </c>
    </row>
    <row r="35" spans="1:10" ht="12.75">
      <c r="A35" t="s">
        <v>38</v>
      </c>
      <c r="B35" s="69" t="s">
        <v>39</v>
      </c>
      <c r="C35" s="70">
        <v>300</v>
      </c>
      <c r="D35" s="70">
        <v>2</v>
      </c>
      <c r="E35">
        <v>1.135</v>
      </c>
      <c r="F35" s="79">
        <f t="shared" si="4"/>
        <v>1.135</v>
      </c>
      <c r="G35" s="79">
        <f t="shared" si="4"/>
        <v>1.135</v>
      </c>
      <c r="H35" s="79">
        <f t="shared" si="4"/>
        <v>1.135</v>
      </c>
      <c r="I35" s="79">
        <f t="shared" si="4"/>
        <v>1.135</v>
      </c>
      <c r="J35" s="79">
        <f t="shared" si="4"/>
        <v>1.135</v>
      </c>
    </row>
    <row r="36" spans="1:10" ht="12.75">
      <c r="A36" t="s">
        <v>272</v>
      </c>
      <c r="B36" s="10" t="s">
        <v>273</v>
      </c>
      <c r="C36" s="70">
        <v>295</v>
      </c>
      <c r="D36" s="70">
        <v>2</v>
      </c>
      <c r="E36">
        <v>1.062</v>
      </c>
      <c r="F36" s="81">
        <f t="shared" si="4"/>
        <v>1.062</v>
      </c>
      <c r="G36" s="81">
        <f t="shared" si="4"/>
        <v>1.062</v>
      </c>
      <c r="H36" s="81">
        <f t="shared" si="4"/>
        <v>1.062</v>
      </c>
      <c r="I36" s="81">
        <f t="shared" si="4"/>
        <v>1.062</v>
      </c>
      <c r="J36" s="81">
        <f t="shared" si="4"/>
        <v>1.062</v>
      </c>
    </row>
    <row r="37" spans="1:12" ht="12.75">
      <c r="A37" s="69" t="s">
        <v>274</v>
      </c>
      <c r="B37" s="69" t="s">
        <v>275</v>
      </c>
      <c r="C37" s="70" t="s">
        <v>13</v>
      </c>
      <c r="D37" s="70" t="s">
        <v>13</v>
      </c>
      <c r="E37">
        <f>K37/L37</f>
        <v>1.25</v>
      </c>
      <c r="F37" s="79">
        <f t="shared" si="4"/>
        <v>1.25</v>
      </c>
      <c r="G37" s="79">
        <f t="shared" si="4"/>
        <v>1.25</v>
      </c>
      <c r="H37" s="79">
        <f t="shared" si="4"/>
        <v>1.25</v>
      </c>
      <c r="I37" s="79">
        <f t="shared" si="4"/>
        <v>1.25</v>
      </c>
      <c r="J37" s="79">
        <f t="shared" si="4"/>
        <v>1.25</v>
      </c>
      <c r="K37" s="76">
        <v>78</v>
      </c>
      <c r="L37" s="69">
        <v>62.4</v>
      </c>
    </row>
    <row r="38" spans="1:12" ht="12.75">
      <c r="A38" s="69" t="s">
        <v>40</v>
      </c>
      <c r="B38" s="69" t="s">
        <v>41</v>
      </c>
      <c r="C38" s="70" t="s">
        <v>13</v>
      </c>
      <c r="D38" s="70" t="s">
        <v>13</v>
      </c>
      <c r="E38">
        <f>K38/L38</f>
        <v>1.169871794871795</v>
      </c>
      <c r="F38" s="79">
        <f t="shared" si="4"/>
        <v>1.169871794871795</v>
      </c>
      <c r="G38" s="79">
        <f t="shared" si="4"/>
        <v>1.169871794871795</v>
      </c>
      <c r="H38" s="79">
        <f t="shared" si="4"/>
        <v>1.169871794871795</v>
      </c>
      <c r="I38" s="79">
        <f t="shared" si="4"/>
        <v>1.169871794871795</v>
      </c>
      <c r="J38" s="79">
        <f t="shared" si="4"/>
        <v>1.169871794871795</v>
      </c>
      <c r="K38" s="76">
        <v>73</v>
      </c>
      <c r="L38" s="69">
        <v>62.4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">
      <selection activeCell="D8" sqref="D8"/>
    </sheetView>
  </sheetViews>
  <sheetFormatPr defaultColWidth="9.140625" defaultRowHeight="12.75"/>
  <cols>
    <col min="1" max="1" width="30.7109375" style="7" customWidth="1"/>
  </cols>
  <sheetData>
    <row r="1" spans="1:8" ht="12.75">
      <c r="A1" s="8" t="s">
        <v>5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45</v>
      </c>
      <c r="G1" s="5" t="s">
        <v>46</v>
      </c>
      <c r="H1" s="5" t="s">
        <v>47</v>
      </c>
    </row>
    <row r="2" spans="1:8" ht="12.75">
      <c r="A2" s="1" t="s">
        <v>182</v>
      </c>
      <c r="B2" s="1" t="s">
        <v>105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181</v>
      </c>
    </row>
    <row r="3" spans="1:8" ht="42" customHeight="1">
      <c r="A3" s="7" t="s">
        <v>48</v>
      </c>
      <c r="B3" t="s">
        <v>49</v>
      </c>
      <c r="C3" s="9">
        <v>1</v>
      </c>
      <c r="D3" s="9">
        <f aca="true" t="shared" si="0" ref="D3:H12">C3</f>
        <v>1</v>
      </c>
      <c r="E3" s="9">
        <f t="shared" si="0"/>
        <v>1</v>
      </c>
      <c r="F3" s="9">
        <f t="shared" si="0"/>
        <v>1</v>
      </c>
      <c r="G3" s="9">
        <f t="shared" si="0"/>
        <v>1</v>
      </c>
      <c r="H3" s="9">
        <f t="shared" si="0"/>
        <v>1</v>
      </c>
    </row>
    <row r="4" spans="1:8" ht="42" customHeight="1">
      <c r="A4" s="7" t="s">
        <v>50</v>
      </c>
      <c r="B4" t="s">
        <v>51</v>
      </c>
      <c r="C4" s="9">
        <v>1</v>
      </c>
      <c r="D4" s="9">
        <f t="shared" si="0"/>
        <v>1</v>
      </c>
      <c r="E4" s="9">
        <f t="shared" si="0"/>
        <v>1</v>
      </c>
      <c r="F4" s="9">
        <f t="shared" si="0"/>
        <v>1</v>
      </c>
      <c r="G4" s="9">
        <f t="shared" si="0"/>
        <v>1</v>
      </c>
      <c r="H4" s="9">
        <f t="shared" si="0"/>
        <v>1</v>
      </c>
    </row>
    <row r="5" spans="1:8" ht="42" customHeight="1">
      <c r="A5" s="7" t="s">
        <v>52</v>
      </c>
      <c r="B5" t="s">
        <v>53</v>
      </c>
      <c r="C5" s="9">
        <v>1</v>
      </c>
      <c r="D5" s="9">
        <f t="shared" si="0"/>
        <v>1</v>
      </c>
      <c r="E5" s="9">
        <f t="shared" si="0"/>
        <v>1</v>
      </c>
      <c r="F5" s="9">
        <f t="shared" si="0"/>
        <v>1</v>
      </c>
      <c r="G5" s="9">
        <f t="shared" si="0"/>
        <v>1</v>
      </c>
      <c r="H5" s="9">
        <f t="shared" si="0"/>
        <v>1</v>
      </c>
    </row>
    <row r="6" spans="1:8" ht="42" customHeight="1">
      <c r="A6" s="7" t="s">
        <v>54</v>
      </c>
      <c r="B6" t="s">
        <v>55</v>
      </c>
      <c r="C6" s="9">
        <v>1</v>
      </c>
      <c r="D6" s="9">
        <f t="shared" si="0"/>
        <v>1</v>
      </c>
      <c r="E6" s="9">
        <f t="shared" si="0"/>
        <v>1</v>
      </c>
      <c r="F6" s="9">
        <f t="shared" si="0"/>
        <v>1</v>
      </c>
      <c r="G6" s="9">
        <f t="shared" si="0"/>
        <v>1</v>
      </c>
      <c r="H6" s="9">
        <f t="shared" si="0"/>
        <v>1</v>
      </c>
    </row>
    <row r="7" spans="1:8" ht="42" customHeight="1">
      <c r="A7" s="7" t="s">
        <v>56</v>
      </c>
      <c r="B7" t="s">
        <v>57</v>
      </c>
      <c r="C7" s="9">
        <v>1</v>
      </c>
      <c r="D7" s="9">
        <f t="shared" si="0"/>
        <v>1</v>
      </c>
      <c r="E7" s="9">
        <f t="shared" si="0"/>
        <v>1</v>
      </c>
      <c r="F7" s="9">
        <f t="shared" si="0"/>
        <v>1</v>
      </c>
      <c r="G7" s="9">
        <f t="shared" si="0"/>
        <v>1</v>
      </c>
      <c r="H7" s="9">
        <f t="shared" si="0"/>
        <v>1</v>
      </c>
    </row>
    <row r="8" spans="1:8" ht="42" customHeight="1">
      <c r="A8" s="7" t="s">
        <v>58</v>
      </c>
      <c r="B8" t="s">
        <v>59</v>
      </c>
      <c r="C8" s="9">
        <v>1</v>
      </c>
      <c r="D8" s="9">
        <f t="shared" si="0"/>
        <v>1</v>
      </c>
      <c r="E8" s="9">
        <f t="shared" si="0"/>
        <v>1</v>
      </c>
      <c r="F8" s="9">
        <f t="shared" si="0"/>
        <v>1</v>
      </c>
      <c r="G8" s="9">
        <f t="shared" si="0"/>
        <v>1</v>
      </c>
      <c r="H8" s="9">
        <f t="shared" si="0"/>
        <v>1</v>
      </c>
    </row>
    <row r="9" spans="1:8" ht="42" customHeight="1">
      <c r="A9" s="7" t="s">
        <v>60</v>
      </c>
      <c r="B9" t="s">
        <v>61</v>
      </c>
      <c r="C9" s="9">
        <v>1</v>
      </c>
      <c r="D9" s="9">
        <f t="shared" si="0"/>
        <v>1</v>
      </c>
      <c r="E9" s="9">
        <f t="shared" si="0"/>
        <v>1</v>
      </c>
      <c r="F9" s="9">
        <f t="shared" si="0"/>
        <v>1</v>
      </c>
      <c r="G9" s="9">
        <f t="shared" si="0"/>
        <v>1</v>
      </c>
      <c r="H9" s="9">
        <f t="shared" si="0"/>
        <v>1</v>
      </c>
    </row>
    <row r="10" spans="1:8" ht="42" customHeight="1">
      <c r="A10" s="7" t="s">
        <v>62</v>
      </c>
      <c r="B10" t="s">
        <v>63</v>
      </c>
      <c r="C10" s="9">
        <v>1</v>
      </c>
      <c r="D10" s="9">
        <f t="shared" si="0"/>
        <v>1</v>
      </c>
      <c r="E10" s="9">
        <f t="shared" si="0"/>
        <v>1</v>
      </c>
      <c r="F10" s="9">
        <f t="shared" si="0"/>
        <v>1</v>
      </c>
      <c r="G10" s="9">
        <f t="shared" si="0"/>
        <v>1</v>
      </c>
      <c r="H10" s="9">
        <f t="shared" si="0"/>
        <v>1</v>
      </c>
    </row>
    <row r="11" spans="1:8" ht="42" customHeight="1">
      <c r="A11" s="7" t="s">
        <v>64</v>
      </c>
      <c r="B11" t="s">
        <v>65</v>
      </c>
      <c r="C11" s="9">
        <v>1</v>
      </c>
      <c r="D11" s="9">
        <f t="shared" si="0"/>
        <v>1</v>
      </c>
      <c r="E11" s="9">
        <f t="shared" si="0"/>
        <v>1</v>
      </c>
      <c r="F11" s="9">
        <f t="shared" si="0"/>
        <v>1</v>
      </c>
      <c r="G11" s="9">
        <f t="shared" si="0"/>
        <v>1</v>
      </c>
      <c r="H11" s="9">
        <f t="shared" si="0"/>
        <v>1</v>
      </c>
    </row>
    <row r="12" spans="1:8" ht="42" customHeight="1">
      <c r="A12" s="7" t="s">
        <v>66</v>
      </c>
      <c r="B12" t="s">
        <v>67</v>
      </c>
      <c r="C12" s="9">
        <v>1</v>
      </c>
      <c r="D12" s="9">
        <f t="shared" si="0"/>
        <v>1</v>
      </c>
      <c r="E12" s="9">
        <f t="shared" si="0"/>
        <v>1</v>
      </c>
      <c r="F12" s="9">
        <f t="shared" si="0"/>
        <v>1</v>
      </c>
      <c r="G12" s="9">
        <f t="shared" si="0"/>
        <v>1</v>
      </c>
      <c r="H12" s="9">
        <f t="shared" si="0"/>
        <v>1</v>
      </c>
    </row>
    <row r="13" spans="1:8" ht="42" customHeight="1">
      <c r="A13" s="7" t="s">
        <v>68</v>
      </c>
      <c r="B13" t="s">
        <v>69</v>
      </c>
      <c r="C13" s="9">
        <v>1</v>
      </c>
      <c r="D13" s="9">
        <f aca="true" t="shared" si="1" ref="D13:H22">C13</f>
        <v>1</v>
      </c>
      <c r="E13" s="9">
        <f t="shared" si="1"/>
        <v>1</v>
      </c>
      <c r="F13" s="9">
        <f t="shared" si="1"/>
        <v>1</v>
      </c>
      <c r="G13" s="9">
        <f t="shared" si="1"/>
        <v>1</v>
      </c>
      <c r="H13" s="9">
        <f t="shared" si="1"/>
        <v>1</v>
      </c>
    </row>
    <row r="14" spans="1:8" ht="42" customHeight="1">
      <c r="A14" s="7" t="s">
        <v>70</v>
      </c>
      <c r="B14" t="s">
        <v>71</v>
      </c>
      <c r="C14" s="9">
        <v>1</v>
      </c>
      <c r="D14" s="9">
        <f t="shared" si="1"/>
        <v>1</v>
      </c>
      <c r="E14" s="9">
        <f t="shared" si="1"/>
        <v>1</v>
      </c>
      <c r="F14" s="9">
        <f t="shared" si="1"/>
        <v>1</v>
      </c>
      <c r="G14" s="9">
        <f t="shared" si="1"/>
        <v>1</v>
      </c>
      <c r="H14" s="9">
        <f t="shared" si="1"/>
        <v>1</v>
      </c>
    </row>
    <row r="15" spans="1:8" ht="39.75" customHeight="1">
      <c r="A15" s="7" t="s">
        <v>72</v>
      </c>
      <c r="B15" t="s">
        <v>73</v>
      </c>
      <c r="C15" s="9">
        <v>1</v>
      </c>
      <c r="D15" s="9">
        <f t="shared" si="1"/>
        <v>1</v>
      </c>
      <c r="E15" s="9">
        <f t="shared" si="1"/>
        <v>1</v>
      </c>
      <c r="F15" s="9">
        <f t="shared" si="1"/>
        <v>1</v>
      </c>
      <c r="G15" s="9">
        <f t="shared" si="1"/>
        <v>1</v>
      </c>
      <c r="H15" s="9">
        <f t="shared" si="1"/>
        <v>1</v>
      </c>
    </row>
    <row r="16" spans="1:8" ht="52.5" customHeight="1">
      <c r="A16" s="7" t="s">
        <v>74</v>
      </c>
      <c r="B16" t="s">
        <v>75</v>
      </c>
      <c r="C16" s="9">
        <v>1</v>
      </c>
      <c r="D16" s="9">
        <f t="shared" si="1"/>
        <v>1</v>
      </c>
      <c r="E16" s="9">
        <f t="shared" si="1"/>
        <v>1</v>
      </c>
      <c r="F16" s="9">
        <f t="shared" si="1"/>
        <v>1</v>
      </c>
      <c r="G16" s="9">
        <f t="shared" si="1"/>
        <v>1</v>
      </c>
      <c r="H16" s="9">
        <f t="shared" si="1"/>
        <v>1</v>
      </c>
    </row>
    <row r="17" spans="1:8" ht="42" customHeight="1">
      <c r="A17" s="7" t="s">
        <v>76</v>
      </c>
      <c r="B17" t="s">
        <v>77</v>
      </c>
      <c r="C17" s="9">
        <v>1</v>
      </c>
      <c r="D17" s="9">
        <f t="shared" si="1"/>
        <v>1</v>
      </c>
      <c r="E17" s="9">
        <f t="shared" si="1"/>
        <v>1</v>
      </c>
      <c r="F17" s="9">
        <f t="shared" si="1"/>
        <v>1</v>
      </c>
      <c r="G17" s="9">
        <f t="shared" si="1"/>
        <v>1</v>
      </c>
      <c r="H17" s="9">
        <f t="shared" si="1"/>
        <v>1</v>
      </c>
    </row>
    <row r="18" spans="1:8" ht="42" customHeight="1">
      <c r="A18" s="7" t="s">
        <v>78</v>
      </c>
      <c r="B18" t="s">
        <v>79</v>
      </c>
      <c r="C18" s="9">
        <v>1</v>
      </c>
      <c r="D18" s="9">
        <f t="shared" si="1"/>
        <v>1</v>
      </c>
      <c r="E18" s="9">
        <f t="shared" si="1"/>
        <v>1</v>
      </c>
      <c r="F18" s="9">
        <f t="shared" si="1"/>
        <v>1</v>
      </c>
      <c r="G18" s="9">
        <f t="shared" si="1"/>
        <v>1</v>
      </c>
      <c r="H18" s="9">
        <f t="shared" si="1"/>
        <v>1</v>
      </c>
    </row>
    <row r="19" spans="1:8" ht="42" customHeight="1">
      <c r="A19" s="7" t="s">
        <v>80</v>
      </c>
      <c r="B19" t="s">
        <v>81</v>
      </c>
      <c r="C19" s="9">
        <v>1</v>
      </c>
      <c r="D19" s="9">
        <f t="shared" si="1"/>
        <v>1</v>
      </c>
      <c r="E19" s="9">
        <f t="shared" si="1"/>
        <v>1</v>
      </c>
      <c r="F19" s="9">
        <f t="shared" si="1"/>
        <v>1</v>
      </c>
      <c r="G19" s="9">
        <f t="shared" si="1"/>
        <v>1</v>
      </c>
      <c r="H19" s="9">
        <f t="shared" si="1"/>
        <v>1</v>
      </c>
    </row>
    <row r="20" spans="1:8" ht="42" customHeight="1">
      <c r="A20" s="7" t="s">
        <v>82</v>
      </c>
      <c r="B20" t="s">
        <v>83</v>
      </c>
      <c r="C20" s="9">
        <v>1</v>
      </c>
      <c r="D20" s="9">
        <f t="shared" si="1"/>
        <v>1</v>
      </c>
      <c r="E20" s="9">
        <f t="shared" si="1"/>
        <v>1</v>
      </c>
      <c r="F20" s="9">
        <f t="shared" si="1"/>
        <v>1</v>
      </c>
      <c r="G20" s="9">
        <f t="shared" si="1"/>
        <v>1</v>
      </c>
      <c r="H20" s="9">
        <f t="shared" si="1"/>
        <v>1</v>
      </c>
    </row>
    <row r="21" spans="1:8" ht="42" customHeight="1">
      <c r="A21" s="7" t="s">
        <v>84</v>
      </c>
      <c r="B21" t="s">
        <v>85</v>
      </c>
      <c r="C21" s="9">
        <v>1</v>
      </c>
      <c r="D21" s="9">
        <f t="shared" si="1"/>
        <v>1</v>
      </c>
      <c r="E21" s="9">
        <f t="shared" si="1"/>
        <v>1</v>
      </c>
      <c r="F21" s="9">
        <f t="shared" si="1"/>
        <v>1</v>
      </c>
      <c r="G21" s="9">
        <f t="shared" si="1"/>
        <v>1</v>
      </c>
      <c r="H21" s="9">
        <f t="shared" si="1"/>
        <v>1</v>
      </c>
    </row>
    <row r="22" spans="1:8" ht="42" customHeight="1">
      <c r="A22" s="7" t="s">
        <v>86</v>
      </c>
      <c r="B22" t="s">
        <v>87</v>
      </c>
      <c r="C22" s="9">
        <v>1</v>
      </c>
      <c r="D22" s="9">
        <f t="shared" si="1"/>
        <v>1</v>
      </c>
      <c r="E22" s="9">
        <f t="shared" si="1"/>
        <v>1</v>
      </c>
      <c r="F22" s="9">
        <f t="shared" si="1"/>
        <v>1</v>
      </c>
      <c r="G22" s="9">
        <f t="shared" si="1"/>
        <v>1</v>
      </c>
      <c r="H22" s="9">
        <f t="shared" si="1"/>
        <v>1</v>
      </c>
    </row>
    <row r="23" spans="1:8" ht="42" customHeight="1">
      <c r="A23" s="7" t="s">
        <v>88</v>
      </c>
      <c r="B23" t="s">
        <v>89</v>
      </c>
      <c r="C23" s="9">
        <v>1</v>
      </c>
      <c r="D23" s="9">
        <f aca="true" t="shared" si="2" ref="D23:H24">C23</f>
        <v>1</v>
      </c>
      <c r="E23" s="9">
        <f t="shared" si="2"/>
        <v>1</v>
      </c>
      <c r="F23" s="9">
        <f t="shared" si="2"/>
        <v>1</v>
      </c>
      <c r="G23" s="9">
        <f t="shared" si="2"/>
        <v>1</v>
      </c>
      <c r="H23" s="9">
        <f t="shared" si="2"/>
        <v>1</v>
      </c>
    </row>
    <row r="24" spans="1:8" ht="12.75">
      <c r="A24" s="7" t="s">
        <v>215</v>
      </c>
      <c r="B24" t="s">
        <v>216</v>
      </c>
      <c r="C24" s="9">
        <v>1</v>
      </c>
      <c r="D24" s="9">
        <f t="shared" si="2"/>
        <v>1</v>
      </c>
      <c r="E24" s="9">
        <f t="shared" si="2"/>
        <v>1</v>
      </c>
      <c r="F24" s="9">
        <f t="shared" si="2"/>
        <v>1</v>
      </c>
      <c r="G24" s="9">
        <f t="shared" si="2"/>
        <v>1</v>
      </c>
      <c r="H24" s="9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45" bestFit="1" customWidth="1"/>
    <col min="10" max="10" width="3.8515625" style="45" bestFit="1" customWidth="1"/>
    <col min="11" max="11" width="4.00390625" style="45" bestFit="1" customWidth="1"/>
  </cols>
  <sheetData>
    <row r="1" spans="2:11" ht="12.75">
      <c r="B1" s="50" t="s">
        <v>217</v>
      </c>
      <c r="C1" s="49" t="s">
        <v>222</v>
      </c>
      <c r="D1" t="s">
        <v>103</v>
      </c>
      <c r="E1" t="s">
        <v>218</v>
      </c>
      <c r="F1" t="s">
        <v>219</v>
      </c>
      <c r="G1" t="s">
        <v>220</v>
      </c>
      <c r="H1" t="s">
        <v>221</v>
      </c>
      <c r="I1" s="51" t="s">
        <v>101</v>
      </c>
      <c r="J1" s="40" t="s">
        <v>90</v>
      </c>
      <c r="K1" s="40" t="s">
        <v>102</v>
      </c>
    </row>
    <row r="2" spans="1:11" ht="12.75">
      <c r="A2" s="21">
        <v>1</v>
      </c>
      <c r="B2" s="46">
        <v>0.4996527777777778</v>
      </c>
      <c r="C2" s="46">
        <v>0.6403125</v>
      </c>
      <c r="D2" s="46">
        <f>C2-B2</f>
        <v>0.14065972222222217</v>
      </c>
      <c r="E2" s="47">
        <f>D2</f>
        <v>0.14065972222222217</v>
      </c>
      <c r="F2">
        <f>I2/24</f>
        <v>0.125</v>
      </c>
      <c r="G2">
        <f>J2/60/24</f>
        <v>0.015277777777777777</v>
      </c>
      <c r="H2" s="47">
        <f>E2-F2-G2</f>
        <v>0.00038194444444439486</v>
      </c>
      <c r="I2" s="48">
        <f>ROUNDDOWN($D2*24,0)</f>
        <v>3</v>
      </c>
      <c r="J2" s="48">
        <f>ROUNDDOWN(($D2*24-I2)*60,0)</f>
        <v>22</v>
      </c>
      <c r="K2" s="48">
        <f>H2*60*60*24</f>
        <v>32.999999999995715</v>
      </c>
    </row>
    <row r="3" spans="1:8" ht="12.75">
      <c r="A3" s="21">
        <v>2</v>
      </c>
      <c r="E3" s="47"/>
      <c r="F3" s="47"/>
      <c r="G3" s="47"/>
      <c r="H3" s="47"/>
    </row>
    <row r="4" ht="12.75">
      <c r="A4" s="21">
        <v>3</v>
      </c>
    </row>
    <row r="5" ht="12.75">
      <c r="A5" s="21">
        <v>4</v>
      </c>
    </row>
    <row r="6" ht="12.75">
      <c r="A6" s="21">
        <v>5</v>
      </c>
    </row>
    <row r="7" ht="12.75">
      <c r="A7" s="21">
        <v>6</v>
      </c>
    </row>
    <row r="8" ht="12.75">
      <c r="A8" s="21">
        <v>7</v>
      </c>
    </row>
    <row r="9" ht="12.75">
      <c r="A9" s="21">
        <v>8</v>
      </c>
    </row>
    <row r="10" ht="12.75">
      <c r="A10" s="21">
        <v>9</v>
      </c>
    </row>
    <row r="11" ht="12.75">
      <c r="A11" s="21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2011-08-22T15:09:06Z</cp:lastPrinted>
  <dcterms:created xsi:type="dcterms:W3CDTF">1996-10-14T23:33:28Z</dcterms:created>
  <dcterms:modified xsi:type="dcterms:W3CDTF">2016-07-18T00:45:04Z</dcterms:modified>
  <cp:category/>
  <cp:version/>
  <cp:contentType/>
  <cp:contentStatus/>
</cp:coreProperties>
</file>