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115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>
    <definedName name="_xlnm.Print_Area" localSheetId="0">'Race(1)'!$A$3:$H$40</definedName>
  </definedNames>
  <calcPr fullCalcOnLoad="1"/>
</workbook>
</file>

<file path=xl/sharedStrings.xml><?xml version="1.0" encoding="utf-8"?>
<sst xmlns="http://schemas.openxmlformats.org/spreadsheetml/2006/main" count="481" uniqueCount="330">
  <si>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</si>
  <si>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</si>
  <si>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</si>
  <si>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</si>
  <si>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</si>
  <si>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</si>
  <si>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</si>
  <si>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</si>
  <si>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</si>
  <si>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</si>
  <si>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</si>
  <si>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</si>
  <si>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</si>
  <si>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</si>
  <si>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</si>
  <si>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</si>
  <si>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</si>
  <si>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</si>
  <si>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</si>
  <si>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</si>
  <si>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</si>
  <si>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</si>
  <si>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</si>
  <si>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</si>
  <si>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</si>
  <si>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</si>
  <si>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</si>
  <si>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</si>
  <si>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</si>
  <si>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</si>
  <si>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</si>
  <si>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</si>
  <si>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</si>
  <si>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</si>
  <si>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</si>
  <si>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</si>
  <si>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</si>
  <si>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</si>
  <si>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</si>
  <si>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</si>
  <si>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</si>
  <si>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</si>
  <si>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</si>
  <si>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</si>
  <si>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</si>
  <si>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</si>
  <si>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</si>
  <si>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</si>
  <si>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</si>
  <si>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</si>
  <si>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</si>
  <si>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</si>
  <si>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</si>
  <si>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</si>
  <si>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</si>
  <si>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</si>
  <si>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</si>
  <si>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</si>
  <si>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</si>
  <si>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</si>
  <si>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</si>
  <si>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</si>
  <si>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</si>
  <si>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</si>
  <si>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</si>
  <si>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</si>
  <si>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</si>
  <si>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</si>
  <si>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</si>
  <si>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</si>
  <si>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</si>
  <si>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</si>
  <si>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</si>
  <si>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</si>
  <si>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</si>
  <si>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</si>
  <si>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</si>
  <si>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</si>
  <si>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</si>
  <si>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</si>
  <si>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</si>
  <si>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</si>
  <si>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</si>
  <si>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</si>
  <si>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</si>
  <si>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</si>
  <si>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</si>
  <si>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</si>
  <si>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</si>
  <si>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</si>
  <si>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</si>
  <si>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</si>
  <si>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</si>
  <si>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</si>
  <si>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</si>
  <si>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</si>
  <si>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</si>
  <si>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</si>
  <si>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</si>
  <si>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</si>
  <si>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</si>
  <si>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</si>
  <si>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</si>
  <si>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</si>
  <si>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</si>
  <si>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</si>
  <si>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</si>
  <si>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</si>
  <si>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</si>
  <si>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</si>
  <si>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</si>
  <si>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</si>
  <si>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</si>
  <si>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</si>
  <si>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</si>
  <si>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</si>
  <si>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</si>
  <si>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</si>
  <si>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</si>
  <si>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</si>
  <si>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</si>
  <si>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</si>
  <si>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</si>
  <si>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</si>
  <si>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</si>
  <si>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</si>
  <si>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</si>
  <si>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</si>
  <si>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</si>
  <si>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</si>
  <si>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</si>
  <si>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</si>
  <si>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</si>
  <si>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</si>
  <si>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</si>
  <si>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</si>
  <si>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</si>
  <si>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</si>
  <si>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</si>
  <si>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</si>
  <si>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</si>
  <si>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</si>
  <si>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</si>
  <si>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</si>
  <si>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</si>
  <si>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</si>
  <si>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</si>
  <si>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</si>
  <si>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</si>
  <si>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</si>
  <si>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</si>
  <si>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</si>
  <si>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</si>
  <si>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</si>
  <si>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</si>
  <si>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</si>
  <si>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</si>
  <si>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</si>
  <si>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</si>
  <si>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</si>
  <si>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</si>
  <si>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</si>
  <si>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</si>
  <si>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</si>
  <si>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</si>
  <si>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</si>
  <si>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</si>
  <si>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</si>
  <si>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</si>
  <si>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</si>
  <si>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</si>
  <si>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</si>
  <si>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</si>
  <si>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</si>
  <si>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</si>
  <si>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</si>
  <si>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</si>
  <si>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</si>
  <si>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</si>
  <si>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</si>
  <si>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</si>
  <si>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</si>
  <si>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</si>
  <si>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</si>
  <si>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</si>
  <si>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</si>
  <si>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</si>
  <si>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</si>
  <si>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</si>
  <si>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</si>
  <si>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</si>
  <si>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</si>
  <si>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</si>
  <si>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</si>
  <si>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</si>
  <si>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</si>
  <si>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</si>
  <si>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</si>
  <si>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</si>
  <si>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</si>
  <si>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</si>
  <si>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</si>
  <si>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</si>
  <si>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</si>
  <si>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</si>
  <si>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</si>
  <si>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</si>
  <si>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</si>
  <si>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</si>
  <si>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</si>
  <si>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</si>
  <si>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</si>
  <si>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</si>
  <si>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</si>
  <si>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</si>
  <si>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</si>
  <si>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</si>
  <si>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</si>
  <si>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</si>
  <si>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</si>
  <si>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</si>
  <si>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</si>
  <si>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</si>
  <si>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Greg Raybon</t>
  </si>
  <si>
    <t>Wt %</t>
  </si>
  <si>
    <t>F-27 Tri                             All Sails</t>
  </si>
  <si>
    <t>HFX1 S</t>
  </si>
  <si>
    <t>Matt Guttman</t>
  </si>
  <si>
    <t>ACF</t>
  </si>
  <si>
    <t>A-Class</t>
  </si>
  <si>
    <t>A-Classic (straight/constant curve foils)</t>
  </si>
  <si>
    <t>Formula 18</t>
  </si>
  <si>
    <t>Hobie 17 (without wings)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</si>
  <si>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</si>
  <si>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</si>
  <si>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</si>
  <si>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</si>
  <si>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</si>
  <si>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</si>
  <si>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</si>
  <si>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</si>
  <si>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</si>
  <si>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</si>
  <si>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</si>
  <si>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</si>
  <si>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</si>
  <si>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</si>
  <si>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</si>
  <si>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;4</t>
  </si>
  <si>
    <t>Dennis Ziemba</t>
  </si>
  <si>
    <t>F16S</t>
  </si>
  <si>
    <t>Goodall F16 solo</t>
  </si>
  <si>
    <t>Goodall F16</t>
  </si>
  <si>
    <t>Hobie 18</t>
  </si>
  <si>
    <t>H18M</t>
  </si>
  <si>
    <t>Hobie FX One no spi solo</t>
  </si>
  <si>
    <t>HFX1</t>
  </si>
  <si>
    <t>Jordan Harris</t>
  </si>
  <si>
    <t>Steven Novak</t>
  </si>
  <si>
    <t>Thomas Field</t>
  </si>
  <si>
    <t>Frank Stagliano</t>
  </si>
  <si>
    <t>Rory O'Connor</t>
  </si>
  <si>
    <t>David Rosenbaum</t>
  </si>
  <si>
    <t>Rick Bliss</t>
  </si>
  <si>
    <t>John Mate</t>
  </si>
  <si>
    <t>Aaron Carley</t>
  </si>
  <si>
    <t>Mark Zill</t>
  </si>
  <si>
    <t>Todd RICCARDI</t>
  </si>
  <si>
    <t>Raymond Hinske</t>
  </si>
  <si>
    <t>David Lewandowski</t>
  </si>
  <si>
    <t>Devin Van Zandt</t>
  </si>
  <si>
    <t>Christopher Dutton</t>
  </si>
  <si>
    <t>Megan Durrua</t>
  </si>
  <si>
    <t>N20FCS</t>
  </si>
  <si>
    <t>Nacra 20 FCS</t>
  </si>
  <si>
    <t>Nacra 20 FCS wings</t>
  </si>
  <si>
    <t>N20FCSW</t>
  </si>
  <si>
    <t>N5.8</t>
  </si>
  <si>
    <t>Nacra 5.8</t>
  </si>
  <si>
    <t>Nacra 20 Carbon not foiling</t>
  </si>
  <si>
    <t>N20C</t>
  </si>
  <si>
    <t>P19</t>
  </si>
  <si>
    <t>Prindle 19</t>
  </si>
  <si>
    <t>Bill Covert</t>
  </si>
  <si>
    <t>Michele Field</t>
  </si>
  <si>
    <t>Skeeter Renninger</t>
  </si>
  <si>
    <t>Leah Guttman</t>
  </si>
  <si>
    <t>John Sullivan</t>
  </si>
  <si>
    <t>Peter Shearer</t>
  </si>
  <si>
    <t>Matt Ricwine</t>
  </si>
  <si>
    <t>Peter Winzer</t>
  </si>
  <si>
    <t>Dan Kisel</t>
  </si>
  <si>
    <t>Joe Valinoti</t>
  </si>
  <si>
    <t>Connor Miller</t>
  </si>
  <si>
    <t>Julie Chalue</t>
  </si>
  <si>
    <t>Emily Rathburn</t>
  </si>
  <si>
    <t>Scott Rathburn</t>
  </si>
  <si>
    <t>Guy Renninger</t>
  </si>
  <si>
    <t>Seth Herzon</t>
  </si>
  <si>
    <t>Alison Sweeney</t>
  </si>
  <si>
    <t>Pete Simon</t>
  </si>
  <si>
    <t>Brian Oconnor</t>
  </si>
  <si>
    <t>Hobie 18 SX Screacher</t>
  </si>
  <si>
    <t>H18SXSC</t>
  </si>
  <si>
    <t>John Giuliano</t>
  </si>
  <si>
    <t>Peter Giuliano</t>
  </si>
  <si>
    <t>RN</t>
  </si>
  <si>
    <t>x</t>
  </si>
  <si>
    <t>checked in</t>
  </si>
  <si>
    <t>Cosimo Malesci</t>
  </si>
  <si>
    <t>USA122</t>
  </si>
  <si>
    <t>Monica Ermacora</t>
  </si>
  <si>
    <t>Blair Tolland</t>
  </si>
  <si>
    <t>Bob Jopson</t>
  </si>
  <si>
    <t>Roy Carley</t>
  </si>
  <si>
    <t>Mike Zill</t>
  </si>
  <si>
    <t>Kenny Broadwell</t>
  </si>
  <si>
    <t>USA033</t>
  </si>
  <si>
    <t>Mark Modderman</t>
  </si>
  <si>
    <t>Katie Durrua</t>
  </si>
  <si>
    <t>Ori Ben-Zvi</t>
  </si>
  <si>
    <t>Tom Helstern</t>
  </si>
  <si>
    <t>John Casey</t>
  </si>
  <si>
    <t>Kacey Dutton</t>
  </si>
  <si>
    <t>Tom Jopson</t>
  </si>
  <si>
    <t>Pierce Ornsteen</t>
  </si>
  <si>
    <t>Lauren Mate</t>
  </si>
  <si>
    <t>Ian Ray</t>
  </si>
  <si>
    <t>Peter Libre</t>
  </si>
  <si>
    <t>DNF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</si>
</sst>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44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 applyProtection="1">
      <alignment horizontal="center" vertical="top"/>
      <protection/>
    </xf>
    <xf numFmtId="167" fontId="4" fillId="0" borderId="19" xfId="42" applyNumberFormat="1" applyFont="1" applyBorder="1" applyAlignment="1" applyProtection="1">
      <alignment horizontal="center" vertical="top"/>
      <protection/>
    </xf>
    <xf numFmtId="0" fontId="0" fillId="0" borderId="19" xfId="0" applyBorder="1" applyAlignment="1">
      <alignment/>
    </xf>
    <xf numFmtId="43" fontId="4" fillId="0" borderId="19" xfId="42" applyFont="1" applyBorder="1" applyAlignment="1" applyProtection="1">
      <alignment horizontal="center" vertical="top"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43" fontId="0" fillId="0" borderId="19" xfId="42" applyFont="1" applyBorder="1" applyAlignment="1">
      <alignment/>
    </xf>
    <xf numFmtId="167" fontId="0" fillId="0" borderId="19" xfId="42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2" fontId="4" fillId="0" borderId="19" xfId="42" applyNumberFormat="1" applyFont="1" applyBorder="1" applyAlignment="1" applyProtection="1">
      <alignment horizontal="center" vertical="top"/>
      <protection/>
    </xf>
    <xf numFmtId="2" fontId="0" fillId="0" borderId="19" xfId="42" applyNumberFormat="1" applyFont="1" applyBorder="1" applyAlignment="1">
      <alignment/>
    </xf>
    <xf numFmtId="0" fontId="4" fillId="33" borderId="19" xfId="0" applyNumberFormat="1" applyFont="1" applyFill="1" applyBorder="1" applyAlignment="1" applyProtection="1">
      <alignment horizontal="center" vertical="top"/>
      <protection/>
    </xf>
    <xf numFmtId="164" fontId="0" fillId="0" borderId="19" xfId="0" applyNumberFormat="1" applyBorder="1" applyAlignment="1">
      <alignment/>
    </xf>
    <xf numFmtId="164" fontId="4" fillId="0" borderId="19" xfId="0" applyNumberFormat="1" applyFont="1" applyBorder="1" applyAlignment="1" applyProtection="1">
      <alignment horizontal="center" vertical="top"/>
      <protection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5" borderId="19" xfId="0" applyNumberFormat="1" applyFont="1" applyFill="1" applyBorder="1" applyAlignment="1" applyProtection="1">
      <alignment horizontal="center" vertical="top"/>
      <protection/>
    </xf>
    <xf numFmtId="0" fontId="0" fillId="35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 applyProtection="1">
      <alignment/>
      <protection locked="0"/>
    </xf>
    <xf numFmtId="0" fontId="5" fillId="0" borderId="19" xfId="0" applyNumberFormat="1" applyFont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43" fontId="0" fillId="36" borderId="0" xfId="42" applyFont="1" applyFill="1" applyBorder="1" applyAlignment="1">
      <alignment/>
    </xf>
    <xf numFmtId="167" fontId="0" fillId="36" borderId="0" xfId="42" applyNumberFormat="1" applyFont="1" applyFill="1" applyBorder="1" applyAlignment="1">
      <alignment/>
    </xf>
    <xf numFmtId="2" fontId="0" fillId="36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right" vertical="top"/>
    </xf>
    <xf numFmtId="0" fontId="0" fillId="36" borderId="0" xfId="0" applyFont="1" applyFill="1" applyBorder="1" applyAlignment="1">
      <alignment horizontal="center"/>
    </xf>
    <xf numFmtId="164" fontId="0" fillId="36" borderId="0" xfId="0" applyNumberFormat="1" applyFill="1" applyBorder="1" applyAlignment="1">
      <alignment/>
    </xf>
    <xf numFmtId="167" fontId="1" fillId="0" borderId="10" xfId="42" applyNumberFormat="1" applyFont="1" applyBorder="1" applyAlignment="1">
      <alignment horizontal="right"/>
    </xf>
    <xf numFmtId="167" fontId="1" fillId="0" borderId="0" xfId="42" applyNumberFormat="1" applyFont="1" applyAlignment="1">
      <alignment horizontal="right"/>
    </xf>
    <xf numFmtId="167" fontId="0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7" fontId="1" fillId="0" borderId="10" xfId="42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0" fontId="0" fillId="0" borderId="21" xfId="0" applyBorder="1" applyAlignment="1">
      <alignment/>
    </xf>
    <xf numFmtId="20" fontId="0" fillId="0" borderId="0" xfId="0" applyNumberFormat="1" applyAlignment="1">
      <alignment/>
    </xf>
    <xf numFmtId="0" fontId="5" fillId="37" borderId="0" xfId="0" applyFont="1" applyFill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6" fillId="38" borderId="19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/>
      <protection locked="0"/>
    </xf>
    <xf numFmtId="0" fontId="0" fillId="2" borderId="19" xfId="0" applyFill="1" applyBorder="1" applyAlignment="1">
      <alignment/>
    </xf>
    <xf numFmtId="0" fontId="0" fillId="7" borderId="19" xfId="0" applyFont="1" applyFill="1" applyBorder="1" applyAlignment="1" applyProtection="1">
      <alignment/>
      <protection locked="0"/>
    </xf>
    <xf numFmtId="0" fontId="0" fillId="7" borderId="19" xfId="0" applyFill="1" applyBorder="1" applyAlignment="1">
      <alignment/>
    </xf>
    <xf numFmtId="43" fontId="0" fillId="7" borderId="19" xfId="42" applyFont="1" applyFill="1" applyBorder="1" applyAlignment="1">
      <alignment/>
    </xf>
    <xf numFmtId="167" fontId="0" fillId="7" borderId="19" xfId="42" applyNumberFormat="1" applyFont="1" applyFill="1" applyBorder="1" applyAlignment="1">
      <alignment/>
    </xf>
    <xf numFmtId="2" fontId="0" fillId="7" borderId="19" xfId="42" applyNumberFormat="1" applyFont="1" applyFill="1" applyBorder="1" applyAlignment="1">
      <alignment/>
    </xf>
    <xf numFmtId="0" fontId="0" fillId="7" borderId="19" xfId="0" applyFont="1" applyFill="1" applyBorder="1" applyAlignment="1" applyProtection="1">
      <alignment/>
      <protection locked="0"/>
    </xf>
    <xf numFmtId="0" fontId="0" fillId="7" borderId="19" xfId="0" applyFill="1" applyBorder="1" applyAlignment="1">
      <alignment/>
    </xf>
    <xf numFmtId="0" fontId="6" fillId="7" borderId="19" xfId="0" applyFont="1" applyFill="1" applyBorder="1" applyAlignment="1">
      <alignment horizontal="center"/>
    </xf>
    <xf numFmtId="0" fontId="4" fillId="2" borderId="19" xfId="0" applyNumberFormat="1" applyFont="1" applyFill="1" applyBorder="1" applyAlignment="1" applyProtection="1">
      <alignment horizontal="center" vertical="top"/>
      <protection/>
    </xf>
    <xf numFmtId="0" fontId="0" fillId="39" borderId="19" xfId="0" applyFont="1" applyFill="1" applyBorder="1" applyAlignment="1" applyProtection="1">
      <alignment/>
      <protection locked="0"/>
    </xf>
    <xf numFmtId="0" fontId="5" fillId="39" borderId="19" xfId="42" applyNumberFormat="1" applyFont="1" applyFill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 locked="0"/>
    </xf>
    <xf numFmtId="0" fontId="0" fillId="0" borderId="23" xfId="0" applyNumberFormat="1" applyFont="1" applyBorder="1" applyAlignment="1" applyProtection="1">
      <alignment vertical="top"/>
      <protection locked="0"/>
    </xf>
    <xf numFmtId="0" fontId="0" fillId="0" borderId="23" xfId="0" applyBorder="1" applyAlignment="1">
      <alignment/>
    </xf>
    <xf numFmtId="0" fontId="0" fillId="0" borderId="24" xfId="0" applyNumberFormat="1" applyFont="1" applyBorder="1" applyAlignment="1" applyProtection="1">
      <alignment vertical="top"/>
      <protection locked="0"/>
    </xf>
    <xf numFmtId="0" fontId="0" fillId="39" borderId="23" xfId="0" applyNumberFormat="1" applyFont="1" applyFill="1" applyBorder="1" applyAlignment="1" applyProtection="1">
      <alignment vertical="top"/>
      <protection locked="0"/>
    </xf>
    <xf numFmtId="0" fontId="0" fillId="7" borderId="23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7" borderId="22" xfId="0" applyFont="1" applyFill="1" applyBorder="1" applyAlignment="1" applyProtection="1">
      <alignment/>
      <protection locked="0"/>
    </xf>
    <xf numFmtId="0" fontId="0" fillId="7" borderId="22" xfId="0" applyFont="1" applyFill="1" applyBorder="1" applyAlignment="1" applyProtection="1">
      <alignment/>
      <protection locked="0"/>
    </xf>
    <xf numFmtId="0" fontId="0" fillId="7" borderId="22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167" fontId="3" fillId="0" borderId="22" xfId="42" applyNumberFormat="1" applyFont="1" applyBorder="1" applyAlignment="1" applyProtection="1">
      <alignment horizontal="center" vertical="top"/>
      <protection/>
    </xf>
    <xf numFmtId="167" fontId="3" fillId="0" borderId="23" xfId="42" applyNumberFormat="1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40"/>
  <sheetViews>
    <sheetView tabSelected="1" zoomScale="93" zoomScaleNormal="93" zoomScalePageLayoutView="0" workbookViewId="0" topLeftCell="A1">
      <pane ySplit="2" topLeftCell="A3" activePane="bottomLeft" state="frozen"/>
      <selection pane="topLeft" activeCell="A1" sqref="A1"/>
      <selection pane="bottomLeft" activeCell="Y25" sqref="Y25"/>
    </sheetView>
  </sheetViews>
  <sheetFormatPr defaultColWidth="8.7109375" defaultRowHeight="12.75"/>
  <cols>
    <col min="1" max="1" width="7.28125" style="59" bestFit="1" customWidth="1"/>
    <col min="2" max="2" width="5.421875" style="59" bestFit="1" customWidth="1"/>
    <col min="3" max="3" width="5.421875" style="59" customWidth="1"/>
    <col min="4" max="4" width="8.28125" style="59" customWidth="1"/>
    <col min="5" max="5" width="19.8515625" style="60" customWidth="1"/>
    <col min="6" max="6" width="22.140625" style="60" bestFit="1" customWidth="1"/>
    <col min="7" max="7" width="7.8515625" style="103" bestFit="1" customWidth="1"/>
    <col min="8" max="8" width="9.00390625" style="60" customWidth="1"/>
    <col min="9" max="9" width="4.140625" style="60" bestFit="1" customWidth="1"/>
    <col min="10" max="11" width="3.28125" style="60" bestFit="1" customWidth="1"/>
    <col min="12" max="12" width="3.7109375" style="60" bestFit="1" customWidth="1"/>
    <col min="13" max="13" width="3.8515625" style="60" bestFit="1" customWidth="1"/>
    <col min="14" max="14" width="7.7109375" style="61" bestFit="1" customWidth="1"/>
    <col min="15" max="15" width="7.7109375" style="62" bestFit="1" customWidth="1"/>
    <col min="16" max="16" width="6.7109375" style="62" bestFit="1" customWidth="1"/>
    <col min="17" max="17" width="7.7109375" style="62" bestFit="1" customWidth="1"/>
    <col min="18" max="18" width="3.7109375" style="60" bestFit="1" customWidth="1"/>
    <col min="19" max="19" width="5.00390625" style="60" bestFit="1" customWidth="1"/>
    <col min="20" max="20" width="4.00390625" style="60" bestFit="1" customWidth="1"/>
    <col min="21" max="21" width="7.7109375" style="63" bestFit="1" customWidth="1"/>
    <col min="22" max="22" width="9.28125" style="63" bestFit="1" customWidth="1"/>
    <col min="23" max="16384" width="8.7109375" style="60" customWidth="1"/>
  </cols>
  <sheetData>
    <row r="1" spans="1:22" s="27" customFormat="1" ht="12.75">
      <c r="A1" s="22" t="s">
        <v>208</v>
      </c>
      <c r="B1" s="56"/>
      <c r="C1" s="56" t="s">
        <v>306</v>
      </c>
      <c r="D1" s="56" t="s">
        <v>308</v>
      </c>
      <c r="F1" s="104" t="s">
        <v>207</v>
      </c>
      <c r="G1" s="78">
        <v>3</v>
      </c>
      <c r="H1" s="23"/>
      <c r="I1" s="95"/>
      <c r="J1" s="110"/>
      <c r="K1" s="110"/>
      <c r="L1" s="110"/>
      <c r="M1" s="25"/>
      <c r="N1" s="25"/>
      <c r="O1" s="112" t="s">
        <v>211</v>
      </c>
      <c r="P1" s="113"/>
      <c r="Q1" s="93"/>
      <c r="R1" s="111" t="s">
        <v>209</v>
      </c>
      <c r="S1" s="111"/>
      <c r="T1" s="111"/>
      <c r="U1" s="111"/>
      <c r="V1" s="111"/>
    </row>
    <row r="2" spans="1:22" s="27" customFormat="1" ht="12.75">
      <c r="A2" s="22" t="s">
        <v>91</v>
      </c>
      <c r="B2" s="22" t="s">
        <v>172</v>
      </c>
      <c r="C2" s="22"/>
      <c r="D2" s="22"/>
      <c r="E2" s="22" t="s">
        <v>92</v>
      </c>
      <c r="F2" s="22" t="s">
        <v>93</v>
      </c>
      <c r="G2" s="78" t="s">
        <v>94</v>
      </c>
      <c r="H2" s="25" t="s">
        <v>5</v>
      </c>
      <c r="I2" s="96" t="s">
        <v>95</v>
      </c>
      <c r="J2" s="24" t="s">
        <v>96</v>
      </c>
      <c r="K2" s="24" t="s">
        <v>97</v>
      </c>
      <c r="L2" s="24" t="s">
        <v>95</v>
      </c>
      <c r="M2" s="24" t="s">
        <v>90</v>
      </c>
      <c r="N2" s="28" t="s">
        <v>224</v>
      </c>
      <c r="O2" s="26" t="s">
        <v>98</v>
      </c>
      <c r="P2" s="26" t="s">
        <v>99</v>
      </c>
      <c r="Q2" s="26" t="s">
        <v>100</v>
      </c>
      <c r="R2" s="91" t="s">
        <v>101</v>
      </c>
      <c r="S2" s="91" t="s">
        <v>90</v>
      </c>
      <c r="T2" s="91" t="s">
        <v>102</v>
      </c>
      <c r="U2" s="39" t="s">
        <v>103</v>
      </c>
      <c r="V2" s="39" t="s">
        <v>104</v>
      </c>
    </row>
    <row r="3" spans="1:22" s="27" customFormat="1" ht="12.75">
      <c r="A3" s="54">
        <v>1</v>
      </c>
      <c r="B3" s="33">
        <v>1</v>
      </c>
      <c r="C3" s="80" t="s">
        <v>307</v>
      </c>
      <c r="D3" s="33" t="s">
        <v>307</v>
      </c>
      <c r="E3" s="81" t="s">
        <v>304</v>
      </c>
      <c r="F3" s="78" t="s">
        <v>305</v>
      </c>
      <c r="G3" s="78">
        <v>94</v>
      </c>
      <c r="H3" s="78" t="s">
        <v>16</v>
      </c>
      <c r="I3" s="97">
        <v>324</v>
      </c>
      <c r="M3" s="27">
        <f>IF(H3="","",INDEX(SCHRS!$A$1:J$911,MATCH(H3,SCHRS!$B$1:$B$911,0),3))</f>
        <v>330</v>
      </c>
      <c r="N3" s="31">
        <f aca="true" t="shared" si="0" ref="N3:N40">IF(H3="","",IF(M3="nl",100,100*I3/M3))</f>
        <v>98.18181818181819</v>
      </c>
      <c r="O3" s="32">
        <f>IF(H3="","",INDEX(SCHRS!$A$1:$J$911,MATCH(H3,SCHRS!$B$1:$B$911,0),$G$1+5))</f>
        <v>1</v>
      </c>
      <c r="P3" s="32">
        <f>IF(H3="","",IF(J3="",1,INDEX(Adjustment!$A$1:$H$99,MATCH(J3,Adjustment!$B$1:$B$99,0),$G$1+3))*IF(K3="",1,INDEX(Adjustment!$A$1:$H$99,MATCH(K3,Adjustment!$B$1:$B$99,0),$G$1+3))*IF(L3="",1,INDEX(Adjustment!$A$1:$H$99,MATCH(L3,Adjustment!$B$1:$B$99,0),$G$1+3)))</f>
        <v>1</v>
      </c>
      <c r="Q3" s="32">
        <f aca="true" t="shared" si="1" ref="Q3:Q40">IF(H3="","",O3*P3)</f>
        <v>1</v>
      </c>
      <c r="R3" s="82">
        <v>6</v>
      </c>
      <c r="S3" s="82">
        <v>29</v>
      </c>
      <c r="T3" s="82">
        <v>43</v>
      </c>
      <c r="U3" s="40">
        <f aca="true" t="shared" si="2" ref="U3:U40">IF(T3="","",IF(TYPE(T3)=2,T3,(R3*60+S3+(T3/60))))</f>
        <v>389.71666666666664</v>
      </c>
      <c r="V3" s="40">
        <f aca="true" t="shared" si="3" ref="V3:V40">IF(U3="","",IF(TYPE(T3)=2,U3,U3/(Q3*1)))</f>
        <v>389.71666666666664</v>
      </c>
    </row>
    <row r="4" spans="1:22" s="27" customFormat="1" ht="12.75">
      <c r="A4" s="54">
        <v>2</v>
      </c>
      <c r="B4" s="33">
        <v>2</v>
      </c>
      <c r="C4" s="80" t="s">
        <v>307</v>
      </c>
      <c r="D4" s="33" t="s">
        <v>307</v>
      </c>
      <c r="E4" s="81" t="s">
        <v>318</v>
      </c>
      <c r="F4" s="78" t="s">
        <v>319</v>
      </c>
      <c r="G4" s="78">
        <v>46</v>
      </c>
      <c r="H4" s="78" t="s">
        <v>21</v>
      </c>
      <c r="I4" s="98">
        <v>176</v>
      </c>
      <c r="L4" s="27" t="str">
        <f>IF(OR(H4="",M4="nl"),"",IF(N4&lt;70,"L4",IF(N4&lt;80,"L3",IF(N4&lt;90,"L2",IF(N4&lt;100,"L1",IF(N4&gt;130,"H3",IF(N4&gt;120,"H2",IF(N4&gt;110,"H1",""))))))))</f>
        <v>L4</v>
      </c>
      <c r="M4" s="27">
        <f>IF(H4="","",INDEX(SCHRS!$A$1:J$911,MATCH(H4,SCHRS!$B$1:$B$911,0),3))</f>
        <v>285</v>
      </c>
      <c r="N4" s="31">
        <f t="shared" si="0"/>
        <v>61.75438596491228</v>
      </c>
      <c r="O4" s="32">
        <f>IF(H4="","",INDEX(SCHRS!$A$1:$J$911,MATCH(H4,SCHRS!$B$1:$B$911,0),$G$1+5))</f>
        <v>1.191</v>
      </c>
      <c r="P4" s="32">
        <f>IF(H4="","",IF(J4="",1,INDEX(Adjustment!$A$1:$H$99,MATCH(J4,Adjustment!$B$1:$B$99,0),$G$1+3))*IF(K4="",1,INDEX(Adjustment!$A$1:$H$99,MATCH(K4,Adjustment!$B$1:$B$99,0),$G$1+3))*IF(L4="",1,INDEX(Adjustment!$A$1:$H$99,MATCH(L4,Adjustment!$B$1:$B$99,0),$G$1+3)))</f>
        <v>1</v>
      </c>
      <c r="Q4" s="32">
        <f t="shared" si="1"/>
        <v>1.191</v>
      </c>
      <c r="R4" s="82">
        <v>7</v>
      </c>
      <c r="S4" s="82">
        <v>57</v>
      </c>
      <c r="T4" s="82">
        <v>13</v>
      </c>
      <c r="U4" s="40">
        <f t="shared" si="2"/>
        <v>477.21666666666664</v>
      </c>
      <c r="V4" s="40">
        <f t="shared" si="3"/>
        <v>400.68569829275117</v>
      </c>
    </row>
    <row r="5" spans="1:22" s="27" customFormat="1" ht="12.75">
      <c r="A5" s="54">
        <v>3</v>
      </c>
      <c r="B5" s="33">
        <v>3</v>
      </c>
      <c r="C5" s="80" t="s">
        <v>307</v>
      </c>
      <c r="D5" s="33" t="s">
        <v>307</v>
      </c>
      <c r="E5" s="81" t="s">
        <v>327</v>
      </c>
      <c r="F5" s="78" t="s">
        <v>328</v>
      </c>
      <c r="G5" s="78">
        <v>162</v>
      </c>
      <c r="H5" s="78" t="s">
        <v>16</v>
      </c>
      <c r="I5" s="99"/>
      <c r="M5" s="27">
        <f>IF(H5="","",INDEX(SCHRS!$A$1:J$911,MATCH(H5,SCHRS!$B$1:$B$911,0),3))</f>
        <v>330</v>
      </c>
      <c r="N5" s="31">
        <f t="shared" si="0"/>
        <v>0</v>
      </c>
      <c r="O5" s="32">
        <f>IF(H5="","",INDEX(SCHRS!$A$1:$J$911,MATCH(H5,SCHRS!$B$1:$B$911,0),$G$1+5))</f>
        <v>1</v>
      </c>
      <c r="P5" s="32">
        <f>IF(H5="","",IF(J5="",1,INDEX(Adjustment!$A$1:$H$99,MATCH(J5,Adjustment!$B$1:$B$99,0),$G$1+3))*IF(K5="",1,INDEX(Adjustment!$A$1:$H$99,MATCH(K5,Adjustment!$B$1:$B$99,0),$G$1+3))*IF(L5="",1,INDEX(Adjustment!$A$1:$H$99,MATCH(L5,Adjustment!$B$1:$B$99,0),$G$1+3)))</f>
        <v>1</v>
      </c>
      <c r="Q5" s="32">
        <f t="shared" si="1"/>
        <v>1</v>
      </c>
      <c r="R5" s="82">
        <v>6</v>
      </c>
      <c r="S5" s="82">
        <v>43</v>
      </c>
      <c r="T5" s="82">
        <v>6</v>
      </c>
      <c r="U5" s="40">
        <f t="shared" si="2"/>
        <v>403.1</v>
      </c>
      <c r="V5" s="40">
        <f t="shared" si="3"/>
        <v>403.1</v>
      </c>
    </row>
    <row r="6" spans="1:22" s="27" customFormat="1" ht="12.75">
      <c r="A6" s="54">
        <v>4</v>
      </c>
      <c r="B6" s="33">
        <v>4</v>
      </c>
      <c r="C6" s="80" t="s">
        <v>307</v>
      </c>
      <c r="D6" s="33" t="s">
        <v>307</v>
      </c>
      <c r="E6" s="38" t="s">
        <v>267</v>
      </c>
      <c r="F6" s="78" t="s">
        <v>312</v>
      </c>
      <c r="G6" s="78">
        <v>119</v>
      </c>
      <c r="H6" s="55" t="s">
        <v>273</v>
      </c>
      <c r="I6" s="98">
        <v>305</v>
      </c>
      <c r="L6" s="27">
        <f>IF(OR(H6="",M6="nl"),"",IF(N6&lt;70,"L4",IF(N6&lt;80,"L3",IF(N6&lt;90,"L2",IF(N6&lt;100,"L1",IF(N6&gt;130,"H3",IF(N6&gt;120,"H2",IF(N6&gt;110,"H1",""))))))))</f>
      </c>
      <c r="M6" s="27" t="str">
        <f>IF(H6="","",INDEX(SCHRS!$A$1:J$911,MATCH(H6,SCHRS!$B$1:$B$911,0),3))</f>
        <v>nl</v>
      </c>
      <c r="N6" s="31">
        <f t="shared" si="0"/>
        <v>100</v>
      </c>
      <c r="O6" s="32">
        <f>IF(H6="","",INDEX(SCHRS!$A$1:$J$911,MATCH(H6,SCHRS!$B$1:$B$911,0),$G$1+5))</f>
        <v>0.856</v>
      </c>
      <c r="P6" s="32">
        <f>IF(H6="","",IF(J6="",1,INDEX(Adjustment!$A$1:$H$99,MATCH(J6,Adjustment!$B$1:$B$99,0),$G$1+3))*IF(K6="",1,INDEX(Adjustment!$A$1:$H$99,MATCH(K6,Adjustment!$B$1:$B$99,0),$G$1+3))*IF(L6="",1,INDEX(Adjustment!$A$1:$H$99,MATCH(L6,Adjustment!$B$1:$B$99,0),$G$1+3)))</f>
        <v>1</v>
      </c>
      <c r="Q6" s="32">
        <f t="shared" si="1"/>
        <v>0.856</v>
      </c>
      <c r="R6" s="82">
        <v>5</v>
      </c>
      <c r="S6" s="82">
        <v>48</v>
      </c>
      <c r="T6" s="82">
        <v>28</v>
      </c>
      <c r="U6" s="40">
        <f t="shared" si="2"/>
        <v>348.46666666666664</v>
      </c>
      <c r="V6" s="40">
        <f t="shared" si="3"/>
        <v>407.0872274143302</v>
      </c>
    </row>
    <row r="7" spans="1:22" s="27" customFormat="1" ht="12.75">
      <c r="A7" s="54">
        <v>5</v>
      </c>
      <c r="B7" s="33">
        <v>5</v>
      </c>
      <c r="C7" s="33"/>
      <c r="D7" s="33" t="s">
        <v>307</v>
      </c>
      <c r="E7" s="38" t="s">
        <v>263</v>
      </c>
      <c r="F7" s="78" t="s">
        <v>294</v>
      </c>
      <c r="G7" s="78">
        <v>65</v>
      </c>
      <c r="H7" s="55" t="s">
        <v>280</v>
      </c>
      <c r="I7" s="98">
        <v>302</v>
      </c>
      <c r="L7" s="27">
        <f>IF(OR(H7="",M7="nl"),"",IF(N7&lt;70,"L4",IF(N7&lt;80,"L3",IF(N7&lt;90,"L2",IF(N7&lt;100,"L1",IF(N7&gt;130,"H3",IF(N7&gt;120,"H2",IF(N7&gt;110,"H1",""))))))))</f>
      </c>
      <c r="M7" s="27" t="str">
        <f>IF(H7="","",INDEX(SCHRS!$A$1:J$911,MATCH(H7,SCHRS!$B$1:$B$911,0),3))</f>
        <v>nl</v>
      </c>
      <c r="N7" s="31">
        <f t="shared" si="0"/>
        <v>100</v>
      </c>
      <c r="O7" s="32">
        <f>IF(H7="","",INDEX(SCHRS!$A$1:$J$911,MATCH(H7,SCHRS!$B$1:$B$911,0),$G$1+5))</f>
        <v>0.88</v>
      </c>
      <c r="P7" s="32">
        <f>IF(H7="","",IF(J7="",1,INDEX(Adjustment!$A$1:$H$99,MATCH(J7,Adjustment!$B$1:$B$99,0),$G$1+3))*IF(K7="",1,INDEX(Adjustment!$A$1:$H$99,MATCH(K7,Adjustment!$B$1:$B$99,0),$G$1+3))*IF(L7="",1,INDEX(Adjustment!$A$1:$H$99,MATCH(L7,Adjustment!$B$1:$B$99,0),$G$1+3)))</f>
        <v>1</v>
      </c>
      <c r="Q7" s="32">
        <f t="shared" si="1"/>
        <v>0.88</v>
      </c>
      <c r="R7" s="82">
        <v>6</v>
      </c>
      <c r="S7" s="82">
        <v>2</v>
      </c>
      <c r="T7" s="82">
        <v>15</v>
      </c>
      <c r="U7" s="40">
        <f t="shared" si="2"/>
        <v>362.25</v>
      </c>
      <c r="V7" s="40">
        <f t="shared" si="3"/>
        <v>411.64772727272725</v>
      </c>
    </row>
    <row r="8" spans="1:22" s="27" customFormat="1" ht="12.75">
      <c r="A8" s="54">
        <v>6</v>
      </c>
      <c r="B8" s="33">
        <v>6</v>
      </c>
      <c r="C8" s="80" t="s">
        <v>307</v>
      </c>
      <c r="D8" s="33" t="s">
        <v>307</v>
      </c>
      <c r="E8" s="38" t="s">
        <v>164</v>
      </c>
      <c r="F8" s="55"/>
      <c r="G8" s="78">
        <v>356</v>
      </c>
      <c r="H8" s="55" t="s">
        <v>15</v>
      </c>
      <c r="I8" s="98">
        <v>350</v>
      </c>
      <c r="M8" s="27" t="str">
        <f>IF(H8="","",INDEX(SCHRS!$A$1:J$911,MATCH(H8,SCHRS!$B$1:$B$911,0),3))</f>
        <v>nl</v>
      </c>
      <c r="N8" s="31">
        <f t="shared" si="0"/>
        <v>100</v>
      </c>
      <c r="O8" s="32">
        <f>IF(H8="","",INDEX(SCHRS!$A$1:$J$911,MATCH(H8,SCHRS!$B$1:$B$911,0),$G$1+5))</f>
        <v>1.035</v>
      </c>
      <c r="P8" s="32">
        <f>IF(H8="","",IF(J8="",1,INDEX(Adjustment!$A$1:$H$99,MATCH(J8,Adjustment!$B$1:$B$99,0),$G$1+3))*IF(K8="",1,INDEX(Adjustment!$A$1:$H$99,MATCH(K8,Adjustment!$B$1:$B$99,0),$G$1+3))*IF(L8="",1,INDEX(Adjustment!$A$1:$H$99,MATCH(L8,Adjustment!$B$1:$B$99,0),$G$1+3)))</f>
        <v>1</v>
      </c>
      <c r="Q8" s="32">
        <f t="shared" si="1"/>
        <v>1.035</v>
      </c>
      <c r="R8" s="82">
        <v>7</v>
      </c>
      <c r="S8" s="82">
        <v>6</v>
      </c>
      <c r="T8" s="82">
        <v>13</v>
      </c>
      <c r="U8" s="40">
        <f t="shared" si="2"/>
        <v>426.21666666666664</v>
      </c>
      <c r="V8" s="40">
        <f t="shared" si="3"/>
        <v>411.80354267310787</v>
      </c>
    </row>
    <row r="9" spans="1:22" s="27" customFormat="1" ht="12.75">
      <c r="A9" s="54">
        <v>7</v>
      </c>
      <c r="B9" s="33">
        <v>7</v>
      </c>
      <c r="C9" s="80" t="s">
        <v>307</v>
      </c>
      <c r="D9" s="33" t="s">
        <v>307</v>
      </c>
      <c r="E9" s="38" t="s">
        <v>249</v>
      </c>
      <c r="F9" s="78" t="s">
        <v>322</v>
      </c>
      <c r="G9" s="78">
        <v>120</v>
      </c>
      <c r="H9" s="27" t="s">
        <v>276</v>
      </c>
      <c r="I9" s="98">
        <v>292</v>
      </c>
      <c r="L9" s="27">
        <f>IF(OR(H9="",M9="nl"),"",IF(N9&lt;70,"L4",IF(N9&lt;80,"L3",IF(N9&lt;90,"L2",IF(N9&lt;100,"L1",IF(N9&gt;130,"H3",IF(N9&gt;120,"H2",IF(N9&gt;110,"H1",""))))))))</f>
      </c>
      <c r="M9" s="27" t="str">
        <f>IF(H9="","",INDEX(SCHRS!$A$1:J$911,MATCH(H9,SCHRS!$B$1:$B$911,0),3))</f>
        <v>nl</v>
      </c>
      <c r="N9" s="31">
        <f t="shared" si="0"/>
        <v>100</v>
      </c>
      <c r="O9" s="32">
        <f>IF(H9="","",INDEX(SCHRS!$A$1:$J$911,MATCH(H9,SCHRS!$B$1:$B$911,0),$G$1+5))</f>
        <v>0.856</v>
      </c>
      <c r="P9" s="32">
        <f>IF(H9="","",IF(J9="",1,INDEX(Adjustment!$A$1:$H$99,MATCH(J9,Adjustment!$B$1:$B$99,0),$G$1+3))*IF(K9="",1,INDEX(Adjustment!$A$1:$H$99,MATCH(K9,Adjustment!$B$1:$B$99,0),$G$1+3))*IF(L9="",1,INDEX(Adjustment!$A$1:$H$99,MATCH(L9,Adjustment!$B$1:$B$99,0),$G$1+3)))</f>
        <v>1</v>
      </c>
      <c r="Q9" s="32">
        <f t="shared" si="1"/>
        <v>0.856</v>
      </c>
      <c r="R9" s="82">
        <v>5</v>
      </c>
      <c r="S9" s="82">
        <v>57</v>
      </c>
      <c r="T9" s="82">
        <v>15</v>
      </c>
      <c r="U9" s="40">
        <f t="shared" si="2"/>
        <v>357.25</v>
      </c>
      <c r="V9" s="40">
        <f t="shared" si="3"/>
        <v>417.34813084112153</v>
      </c>
    </row>
    <row r="10" spans="1:22" s="27" customFormat="1" ht="12.75">
      <c r="A10" s="54">
        <v>8</v>
      </c>
      <c r="B10" s="33">
        <v>8</v>
      </c>
      <c r="C10" s="80" t="s">
        <v>307</v>
      </c>
      <c r="D10" s="33" t="s">
        <v>307</v>
      </c>
      <c r="E10" s="38" t="s">
        <v>257</v>
      </c>
      <c r="F10" s="78" t="s">
        <v>325</v>
      </c>
      <c r="G10" s="78">
        <v>935</v>
      </c>
      <c r="H10" s="55" t="s">
        <v>16</v>
      </c>
      <c r="I10" s="98">
        <v>289</v>
      </c>
      <c r="M10" s="27">
        <f>IF(H10="","",INDEX(SCHRS!$A$1:J$911,MATCH(H10,SCHRS!$B$1:$B$911,0),3))</f>
        <v>330</v>
      </c>
      <c r="N10" s="31">
        <f t="shared" si="0"/>
        <v>87.57575757575758</v>
      </c>
      <c r="O10" s="32">
        <f>IF(H10="","",INDEX(SCHRS!$A$1:$J$911,MATCH(H10,SCHRS!$B$1:$B$911,0),$G$1+5))</f>
        <v>1</v>
      </c>
      <c r="P10" s="32">
        <f>IF(H10="","",IF(J10="",1,INDEX(Adjustment!$A$1:$H$99,MATCH(J10,Adjustment!$B$1:$B$99,0),$G$1+3))*IF(K10="",1,INDEX(Adjustment!$A$1:$H$99,MATCH(K10,Adjustment!$B$1:$B$99,0),$G$1+3))*IF(L10="",1,INDEX(Adjustment!$A$1:$H$99,MATCH(L10,Adjustment!$B$1:$B$99,0),$G$1+3)))</f>
        <v>1</v>
      </c>
      <c r="Q10" s="32">
        <f t="shared" si="1"/>
        <v>1</v>
      </c>
      <c r="R10" s="82">
        <v>6</v>
      </c>
      <c r="S10" s="82">
        <v>59</v>
      </c>
      <c r="T10" s="82">
        <v>41</v>
      </c>
      <c r="U10" s="40">
        <f t="shared" si="2"/>
        <v>419.68333333333334</v>
      </c>
      <c r="V10" s="40">
        <f t="shared" si="3"/>
        <v>419.68333333333334</v>
      </c>
    </row>
    <row r="11" spans="1:22" s="27" customFormat="1" ht="12.75">
      <c r="A11" s="54">
        <v>9</v>
      </c>
      <c r="B11" s="33">
        <v>9</v>
      </c>
      <c r="C11" s="80" t="s">
        <v>307</v>
      </c>
      <c r="D11" s="33" t="s">
        <v>307</v>
      </c>
      <c r="E11" s="81" t="s">
        <v>290</v>
      </c>
      <c r="F11" s="55"/>
      <c r="G11" s="78">
        <v>6661</v>
      </c>
      <c r="H11" s="78" t="s">
        <v>22</v>
      </c>
      <c r="I11" s="98">
        <v>364</v>
      </c>
      <c r="L11" s="27" t="str">
        <f>IF(OR(H11="",M11="nl"),"",IF(N11&lt;70,"L4",IF(N11&lt;80,"L3",IF(N11&lt;90,"L2",IF(N11&lt;100,"L1",IF(N11&gt;130,"H3",IF(N11&gt;120,"H2",IF(N11&gt;110,"H1",""))))))))</f>
        <v>H3</v>
      </c>
      <c r="M11" s="27">
        <f>IF(H11="","",INDEX(SCHRS!$A$1:J$911,MATCH(H11,SCHRS!$B$1:$B$911,0),3))</f>
        <v>160</v>
      </c>
      <c r="N11" s="31">
        <f t="shared" si="0"/>
        <v>227.5</v>
      </c>
      <c r="O11" s="32">
        <f>IF(H11="","",INDEX(SCHRS!$A$1:$J$911,MATCH(H11,SCHRS!$B$1:$B$911,0),$G$1+5))</f>
        <v>1.207</v>
      </c>
      <c r="P11" s="32">
        <f>IF(H11="","",IF(J11="",1,INDEX(Adjustment!$A$1:$H$99,MATCH(J11,Adjustment!$B$1:$B$99,0),$G$1+3))*IF(K11="",1,INDEX(Adjustment!$A$1:$H$99,MATCH(K11,Adjustment!$B$1:$B$99,0),$G$1+3))*IF(L11="",1,INDEX(Adjustment!$A$1:$H$99,MATCH(L11,Adjustment!$B$1:$B$99,0),$G$1+3)))</f>
        <v>1</v>
      </c>
      <c r="Q11" s="32">
        <f t="shared" si="1"/>
        <v>1.207</v>
      </c>
      <c r="R11" s="82">
        <v>8</v>
      </c>
      <c r="S11" s="82">
        <v>41</v>
      </c>
      <c r="T11" s="82">
        <v>44</v>
      </c>
      <c r="U11" s="40">
        <f t="shared" si="2"/>
        <v>521.7333333333333</v>
      </c>
      <c r="V11" s="40">
        <f t="shared" si="3"/>
        <v>432.25628279480804</v>
      </c>
    </row>
    <row r="12" spans="1:22" s="27" customFormat="1" ht="12.75">
      <c r="A12" s="54">
        <v>10</v>
      </c>
      <c r="B12" s="33">
        <v>10</v>
      </c>
      <c r="C12" s="80" t="s">
        <v>307</v>
      </c>
      <c r="D12" s="33" t="s">
        <v>307</v>
      </c>
      <c r="E12" s="81" t="s">
        <v>309</v>
      </c>
      <c r="F12" s="78" t="s">
        <v>311</v>
      </c>
      <c r="G12" s="78" t="s">
        <v>310</v>
      </c>
      <c r="H12" s="78" t="s">
        <v>16</v>
      </c>
      <c r="I12" s="98">
        <v>348</v>
      </c>
      <c r="M12" s="27">
        <f>IF(H12="","",INDEX(SCHRS!$A$1:J$911,MATCH(H12,SCHRS!$B$1:$B$911,0),3))</f>
        <v>330</v>
      </c>
      <c r="N12" s="31">
        <f t="shared" si="0"/>
        <v>105.45454545454545</v>
      </c>
      <c r="O12" s="32">
        <f>IF(H12="","",INDEX(SCHRS!$A$1:$J$911,MATCH(H12,SCHRS!$B$1:$B$911,0),$G$1+5))</f>
        <v>1</v>
      </c>
      <c r="P12" s="32">
        <f>IF(H12="","",IF(J12="",1,INDEX(Adjustment!$A$1:$H$99,MATCH(J12,Adjustment!$B$1:$B$99,0),$G$1+3))*IF(K12="",1,INDEX(Adjustment!$A$1:$H$99,MATCH(K12,Adjustment!$B$1:$B$99,0),$G$1+3))*IF(L12="",1,INDEX(Adjustment!$A$1:$H$99,MATCH(L12,Adjustment!$B$1:$B$99,0),$G$1+3)))</f>
        <v>1</v>
      </c>
      <c r="Q12" s="32">
        <f t="shared" si="1"/>
        <v>1</v>
      </c>
      <c r="R12" s="82">
        <v>7</v>
      </c>
      <c r="S12" s="82">
        <v>19</v>
      </c>
      <c r="T12" s="82">
        <v>17</v>
      </c>
      <c r="U12" s="40">
        <f t="shared" si="2"/>
        <v>439.28333333333336</v>
      </c>
      <c r="V12" s="40">
        <f t="shared" si="3"/>
        <v>439.28333333333336</v>
      </c>
    </row>
    <row r="13" spans="1:22" s="27" customFormat="1" ht="12.75">
      <c r="A13" s="54">
        <v>11</v>
      </c>
      <c r="B13" s="33">
        <v>11</v>
      </c>
      <c r="C13" s="80" t="s">
        <v>307</v>
      </c>
      <c r="D13" s="33" t="s">
        <v>307</v>
      </c>
      <c r="E13" s="38" t="s">
        <v>271</v>
      </c>
      <c r="F13" s="78" t="s">
        <v>323</v>
      </c>
      <c r="G13" s="78">
        <v>107939</v>
      </c>
      <c r="H13" s="55" t="s">
        <v>21</v>
      </c>
      <c r="I13" s="98">
        <v>375</v>
      </c>
      <c r="L13" s="27" t="str">
        <f>IF(OR(H13="",M13="nl"),"",IF(N13&lt;70,"L4",IF(N13&lt;80,"L3",IF(N13&lt;90,"L2",IF(N13&lt;100,"L1",IF(N13&gt;130,"H3",IF(N13&gt;120,"H2",IF(N13&gt;110,"H1",""))))))))</f>
        <v>H3</v>
      </c>
      <c r="M13" s="27">
        <f>IF(H13="","",INDEX(SCHRS!$A$1:J$911,MATCH(H13,SCHRS!$B$1:$B$911,0),3))</f>
        <v>285</v>
      </c>
      <c r="N13" s="31">
        <f t="shared" si="0"/>
        <v>131.57894736842104</v>
      </c>
      <c r="O13" s="32">
        <f>IF(H13="","",INDEX(SCHRS!$A$1:$J$911,MATCH(H13,SCHRS!$B$1:$B$911,0),$G$1+5))</f>
        <v>1.191</v>
      </c>
      <c r="P13" s="32">
        <f>IF(H13="","",IF(J13="",1,INDEX(Adjustment!$A$1:$H$99,MATCH(J13,Adjustment!$B$1:$B$99,0),$G$1+3))*IF(K13="",1,INDEX(Adjustment!$A$1:$H$99,MATCH(K13,Adjustment!$B$1:$B$99,0),$G$1+3))*IF(L13="",1,INDEX(Adjustment!$A$1:$H$99,MATCH(L13,Adjustment!$B$1:$B$99,0),$G$1+3)))</f>
        <v>1</v>
      </c>
      <c r="Q13" s="32">
        <f t="shared" si="1"/>
        <v>1.191</v>
      </c>
      <c r="R13" s="82">
        <v>8</v>
      </c>
      <c r="S13" s="82">
        <v>47</v>
      </c>
      <c r="T13" s="82">
        <v>10</v>
      </c>
      <c r="U13" s="40">
        <f t="shared" si="2"/>
        <v>527.1666666666666</v>
      </c>
      <c r="V13" s="40">
        <f t="shared" si="3"/>
        <v>442.62524489224734</v>
      </c>
    </row>
    <row r="14" spans="1:22" s="58" customFormat="1" ht="12.75">
      <c r="A14" s="54">
        <v>12</v>
      </c>
      <c r="B14" s="33">
        <v>12</v>
      </c>
      <c r="C14" s="80" t="s">
        <v>307</v>
      </c>
      <c r="D14" s="33" t="s">
        <v>307</v>
      </c>
      <c r="E14" s="81" t="s">
        <v>313</v>
      </c>
      <c r="F14" s="78" t="s">
        <v>324</v>
      </c>
      <c r="G14" s="78">
        <v>104616</v>
      </c>
      <c r="H14" s="78" t="s">
        <v>21</v>
      </c>
      <c r="I14" s="100">
        <v>405</v>
      </c>
      <c r="L14" s="27" t="str">
        <f>IF(OR(H14="",M14="nl"),"",IF(N14&lt;70,"L4",IF(N14&lt;80,"L3",IF(N14&lt;90,"L2",IF(N14&lt;100,"L1",IF(N14&gt;130,"H3",IF(N14&gt;120,"H2",IF(N14&gt;110,"H1",""))))))))</f>
        <v>H3</v>
      </c>
      <c r="M14" s="27">
        <f>IF(H14="","",INDEX(SCHRS!$A$1:J$911,MATCH(H14,SCHRS!$B$1:$B$911,0),3))</f>
        <v>285</v>
      </c>
      <c r="N14" s="31">
        <f t="shared" si="0"/>
        <v>142.10526315789474</v>
      </c>
      <c r="O14" s="32">
        <f>IF(H14="","",INDEX(SCHRS!$A$1:$J$911,MATCH(H14,SCHRS!$B$1:$B$911,0),$G$1+5))</f>
        <v>1.191</v>
      </c>
      <c r="P14" s="32">
        <f>IF(H14="","",IF(J14="",1,INDEX(Adjustment!$A$1:$H$99,MATCH(J14,Adjustment!$B$1:$B$99,0),$G$1+3))*IF(K14="",1,INDEX(Adjustment!$A$1:$H$99,MATCH(K14,Adjustment!$B$1:$B$99,0),$G$1+3))*IF(L14="",1,INDEX(Adjustment!$A$1:$H$99,MATCH(L14,Adjustment!$B$1:$B$99,0),$G$1+3)))</f>
        <v>1</v>
      </c>
      <c r="Q14" s="32">
        <f t="shared" si="1"/>
        <v>1.191</v>
      </c>
      <c r="R14" s="82">
        <v>8</v>
      </c>
      <c r="S14" s="82">
        <v>52</v>
      </c>
      <c r="T14" s="82">
        <v>59</v>
      </c>
      <c r="U14" s="40">
        <f t="shared" si="2"/>
        <v>532.9833333333333</v>
      </c>
      <c r="V14" s="40">
        <f t="shared" si="3"/>
        <v>447.509095997761</v>
      </c>
    </row>
    <row r="15" spans="1:22" s="27" customFormat="1" ht="12.75">
      <c r="A15" s="54">
        <v>13</v>
      </c>
      <c r="B15" s="33">
        <v>13</v>
      </c>
      <c r="C15" s="80" t="s">
        <v>307</v>
      </c>
      <c r="D15" s="33" t="s">
        <v>307</v>
      </c>
      <c r="E15" s="38" t="s">
        <v>265</v>
      </c>
      <c r="F15" s="53" t="s">
        <v>314</v>
      </c>
      <c r="G15" s="78">
        <v>74909</v>
      </c>
      <c r="H15" s="53" t="s">
        <v>21</v>
      </c>
      <c r="I15" s="101">
        <v>350</v>
      </c>
      <c r="M15" s="27">
        <f>IF(H15="","",INDEX(SCHRS!$A$1:J$911,MATCH(H15,SCHRS!$B$1:$B$911,0),3))</f>
        <v>285</v>
      </c>
      <c r="N15" s="31">
        <f t="shared" si="0"/>
        <v>122.80701754385964</v>
      </c>
      <c r="O15" s="32">
        <f>IF(H15="","",INDEX(SCHRS!$A$1:$J$911,MATCH(H15,SCHRS!$B$1:$B$911,0),$G$1+5))</f>
        <v>1.191</v>
      </c>
      <c r="P15" s="32">
        <f>IF(H15="","",IF(J15="",1,INDEX(Adjustment!$A$1:$H$99,MATCH(J15,Adjustment!$B$1:$B$99,0),$G$1+3))*IF(K15="",1,INDEX(Adjustment!$A$1:$H$99,MATCH(K15,Adjustment!$B$1:$B$99,0),$G$1+3))*IF(L15="",1,INDEX(Adjustment!$A$1:$H$99,MATCH(L15,Adjustment!$B$1:$B$99,0),$G$1+3)))</f>
        <v>1</v>
      </c>
      <c r="Q15" s="32">
        <f t="shared" si="1"/>
        <v>1.191</v>
      </c>
      <c r="R15" s="82">
        <v>8</v>
      </c>
      <c r="S15" s="82">
        <v>54</v>
      </c>
      <c r="T15" s="82">
        <v>56</v>
      </c>
      <c r="U15" s="40">
        <f t="shared" si="2"/>
        <v>534.9333333333333</v>
      </c>
      <c r="V15" s="40">
        <f t="shared" si="3"/>
        <v>449.14637559473823</v>
      </c>
    </row>
    <row r="16" spans="1:22" s="27" customFormat="1" ht="12.75">
      <c r="A16" s="54">
        <v>14</v>
      </c>
      <c r="B16" s="33">
        <v>14</v>
      </c>
      <c r="C16" s="80" t="s">
        <v>307</v>
      </c>
      <c r="D16" s="33" t="s">
        <v>307</v>
      </c>
      <c r="E16" s="38" t="s">
        <v>285</v>
      </c>
      <c r="F16" s="78" t="s">
        <v>297</v>
      </c>
      <c r="G16" s="78">
        <v>111873</v>
      </c>
      <c r="H16" s="55" t="s">
        <v>21</v>
      </c>
      <c r="I16" s="99">
        <v>384</v>
      </c>
      <c r="M16" s="27">
        <f>IF(H16="","",INDEX(SCHRS!$A$1:J$911,MATCH(H16,SCHRS!$B$1:$B$911,0),3))</f>
        <v>285</v>
      </c>
      <c r="N16" s="31">
        <f t="shared" si="0"/>
        <v>134.73684210526315</v>
      </c>
      <c r="O16" s="32">
        <f>IF(H16="","",INDEX(SCHRS!$A$1:$J$911,MATCH(H16,SCHRS!$B$1:$B$911,0),$G$1+5))</f>
        <v>1.191</v>
      </c>
      <c r="P16" s="32">
        <f>IF(H16="","",IF(J16="",1,INDEX(Adjustment!$A$1:$H$99,MATCH(J16,Adjustment!$B$1:$B$99,0),$G$1+3))*IF(K16="",1,INDEX(Adjustment!$A$1:$H$99,MATCH(K16,Adjustment!$B$1:$B$99,0),$G$1+3))*IF(L16="",1,INDEX(Adjustment!$A$1:$H$99,MATCH(L16,Adjustment!$B$1:$B$99,0),$G$1+3)))</f>
        <v>1</v>
      </c>
      <c r="Q16" s="32">
        <f t="shared" si="1"/>
        <v>1.191</v>
      </c>
      <c r="R16" s="82">
        <v>8</v>
      </c>
      <c r="S16" s="82">
        <v>56</v>
      </c>
      <c r="T16" s="82">
        <v>33</v>
      </c>
      <c r="U16" s="40">
        <f t="shared" si="2"/>
        <v>536.55</v>
      </c>
      <c r="V16" s="40">
        <f t="shared" si="3"/>
        <v>450.5037783375314</v>
      </c>
    </row>
    <row r="17" spans="1:22" s="27" customFormat="1" ht="12.75">
      <c r="A17" s="54">
        <v>15</v>
      </c>
      <c r="B17" s="33">
        <v>15</v>
      </c>
      <c r="C17" s="33"/>
      <c r="D17" s="33" t="s">
        <v>307</v>
      </c>
      <c r="E17" s="81" t="s">
        <v>288</v>
      </c>
      <c r="F17" s="55"/>
      <c r="G17" s="78">
        <v>127</v>
      </c>
      <c r="H17" s="78" t="s">
        <v>36</v>
      </c>
      <c r="I17" s="98">
        <v>169</v>
      </c>
      <c r="L17" s="27" t="str">
        <f>IF(OR(H17="",M17="nl"),"",IF(N17&lt;70,"L4",IF(N17&lt;80,"L3",IF(N17&lt;90,"L2",IF(N17&lt;100,"L1",IF(N17&gt;130,"H3",IF(N17&gt;120,"H2",IF(N17&gt;110,"H1",""))))))))</f>
        <v>H1</v>
      </c>
      <c r="M17" s="27">
        <f>IF(H17="","",INDEX(SCHRS!$A$1:J$911,MATCH(H17,SCHRS!$B$1:$B$911,0),3))</f>
        <v>145</v>
      </c>
      <c r="N17" s="31">
        <f t="shared" si="0"/>
        <v>116.55172413793103</v>
      </c>
      <c r="O17" s="32">
        <f>IF(H17="","",INDEX(SCHRS!$A$1:$J$911,MATCH(H17,SCHRS!$B$1:$B$911,0),$G$1+5))</f>
        <v>1.105</v>
      </c>
      <c r="P17" s="32">
        <f>IF(H17="","",IF(J17="",1,INDEX(Adjustment!$A$1:$H$99,MATCH(J17,Adjustment!$B$1:$B$99,0),$G$1+3))*IF(K17="",1,INDEX(Adjustment!$A$1:$H$99,MATCH(K17,Adjustment!$B$1:$B$99,0),$G$1+3))*IF(L17="",1,INDEX(Adjustment!$A$1:$H$99,MATCH(L17,Adjustment!$B$1:$B$99,0),$G$1+3)))</f>
        <v>1</v>
      </c>
      <c r="Q17" s="32">
        <f t="shared" si="1"/>
        <v>1.105</v>
      </c>
      <c r="R17" s="82">
        <v>8</v>
      </c>
      <c r="S17" s="82">
        <v>19</v>
      </c>
      <c r="T17" s="82">
        <v>56</v>
      </c>
      <c r="U17" s="40">
        <f t="shared" si="2"/>
        <v>499.93333333333334</v>
      </c>
      <c r="V17" s="40">
        <f t="shared" si="3"/>
        <v>452.42835595776774</v>
      </c>
    </row>
    <row r="18" spans="1:22" s="27" customFormat="1" ht="12.75">
      <c r="A18" s="54">
        <v>16</v>
      </c>
      <c r="B18" s="33">
        <v>16</v>
      </c>
      <c r="C18" s="80" t="s">
        <v>307</v>
      </c>
      <c r="D18" s="33" t="s">
        <v>307</v>
      </c>
      <c r="E18" s="38" t="s">
        <v>258</v>
      </c>
      <c r="F18" s="78" t="s">
        <v>289</v>
      </c>
      <c r="G18" s="78">
        <v>2077</v>
      </c>
      <c r="H18" s="92" t="s">
        <v>303</v>
      </c>
      <c r="I18" s="98">
        <v>419</v>
      </c>
      <c r="L18" s="27" t="str">
        <f>IF(OR(H18="",M18="nl"),"",IF(N18&lt;70,"L4",IF(N18&lt;80,"L3",IF(N18&lt;90,"L2",IF(N18&lt;100,"L1",IF(N18&gt;130,"H3",IF(N18&gt;120,"H2",IF(N18&gt;110,"H1",""))))))))</f>
        <v>H3</v>
      </c>
      <c r="M18" s="27">
        <f>IF(H18="","",INDEX(SCHRS!$A$1:J$911,MATCH(H18,SCHRS!$B$1:$B$911,0),3))</f>
        <v>310</v>
      </c>
      <c r="N18" s="31">
        <f t="shared" si="0"/>
        <v>135.16129032258064</v>
      </c>
      <c r="O18" s="32">
        <f>IF(H18="","",INDEX(SCHRS!$A$1:$J$911,MATCH(H18,SCHRS!$B$1:$B$911,0),$G$1+5))</f>
        <v>1.074</v>
      </c>
      <c r="P18" s="32">
        <f>IF(H18="","",IF(J18="",1,INDEX(Adjustment!$A$1:$H$99,MATCH(J18,Adjustment!$B$1:$B$99,0),$G$1+3))*IF(K18="",1,INDEX(Adjustment!$A$1:$H$99,MATCH(K18,Adjustment!$B$1:$B$99,0),$G$1+3))*IF(L18="",1,INDEX(Adjustment!$A$1:$H$99,MATCH(L18,Adjustment!$B$1:$B$99,0),$G$1+3)))</f>
        <v>1</v>
      </c>
      <c r="Q18" s="32">
        <f t="shared" si="1"/>
        <v>1.074</v>
      </c>
      <c r="R18" s="82">
        <v>8</v>
      </c>
      <c r="S18" s="82">
        <v>6</v>
      </c>
      <c r="T18" s="82">
        <v>18</v>
      </c>
      <c r="U18" s="40">
        <f t="shared" si="2"/>
        <v>486.3</v>
      </c>
      <c r="V18" s="40">
        <f t="shared" si="3"/>
        <v>452.7932960893855</v>
      </c>
    </row>
    <row r="19" spans="1:22" s="27" customFormat="1" ht="12.75">
      <c r="A19" s="54">
        <v>17</v>
      </c>
      <c r="B19" s="33">
        <v>17</v>
      </c>
      <c r="C19" s="80" t="s">
        <v>307</v>
      </c>
      <c r="D19" s="33" t="s">
        <v>307</v>
      </c>
      <c r="E19" s="81" t="s">
        <v>287</v>
      </c>
      <c r="F19" s="78" t="s">
        <v>292</v>
      </c>
      <c r="G19" s="78">
        <v>350</v>
      </c>
      <c r="H19" s="78" t="s">
        <v>17</v>
      </c>
      <c r="I19" s="99">
        <v>344</v>
      </c>
      <c r="M19" s="27" t="str">
        <f>IF(H19="","",INDEX(SCHRS!$A$1:J$911,MATCH(H19,SCHRS!$B$1:$B$911,0),3))</f>
        <v>nl</v>
      </c>
      <c r="N19" s="31">
        <f t="shared" si="0"/>
        <v>100</v>
      </c>
      <c r="O19" s="32">
        <f>IF(H19="","",INDEX(SCHRS!$A$1:$J$911,MATCH(H19,SCHRS!$B$1:$B$911,0),$G$1+5))</f>
        <v>1.1298076923076923</v>
      </c>
      <c r="P19" s="32">
        <f>IF(H19="","",IF(J19="",1,INDEX(Adjustment!$A$1:$H$99,MATCH(J19,Adjustment!$B$1:$B$99,0),$G$1+3))*IF(K19="",1,INDEX(Adjustment!$A$1:$H$99,MATCH(K19,Adjustment!$B$1:$B$99,0),$G$1+3))*IF(L19="",1,INDEX(Adjustment!$A$1:$H$99,MATCH(L19,Adjustment!$B$1:$B$99,0),$G$1+3)))</f>
        <v>1</v>
      </c>
      <c r="Q19" s="32">
        <f t="shared" si="1"/>
        <v>1.1298076923076923</v>
      </c>
      <c r="R19" s="82">
        <v>8</v>
      </c>
      <c r="S19" s="82">
        <v>37</v>
      </c>
      <c r="T19" s="82">
        <v>41</v>
      </c>
      <c r="U19" s="40">
        <f t="shared" si="2"/>
        <v>517.6833333333333</v>
      </c>
      <c r="V19" s="40">
        <f t="shared" si="3"/>
        <v>458.20482269503543</v>
      </c>
    </row>
    <row r="20" spans="1:22" s="27" customFormat="1" ht="12.75">
      <c r="A20" s="54">
        <v>18</v>
      </c>
      <c r="B20" s="33">
        <v>18</v>
      </c>
      <c r="C20" s="33"/>
      <c r="D20" s="33" t="s">
        <v>307</v>
      </c>
      <c r="E20" s="38" t="s">
        <v>270</v>
      </c>
      <c r="F20" s="78" t="s">
        <v>291</v>
      </c>
      <c r="G20" s="78">
        <v>699</v>
      </c>
      <c r="H20" s="55" t="s">
        <v>34</v>
      </c>
      <c r="I20" s="98">
        <v>340</v>
      </c>
      <c r="L20" s="27" t="str">
        <f>IF(OR(H20="",M20="nl"),"",IF(N20&lt;70,"L4",IF(N20&lt;80,"L3",IF(N20&lt;90,"L2",IF(N20&lt;100,"L1",IF(N20&gt;130,"H3",IF(N20&gt;120,"H2",IF(N20&gt;110,"H1",""))))))))</f>
        <v>H3</v>
      </c>
      <c r="M20" s="27">
        <f>IF(H20="","",INDEX(SCHRS!$A$1:J$911,MATCH(H20,SCHRS!$B$1:$B$911,0),3))</f>
        <v>145</v>
      </c>
      <c r="N20" s="31">
        <f t="shared" si="0"/>
        <v>234.48275862068965</v>
      </c>
      <c r="O20" s="32">
        <f>IF(H20="","",INDEX(SCHRS!$A$1:$J$911,MATCH(H20,SCHRS!$B$1:$B$911,0),$G$1+5))</f>
        <v>1.005</v>
      </c>
      <c r="P20" s="32">
        <f>IF(H20="","",IF(J20="",1,INDEX(Adjustment!$A$1:$H$99,MATCH(J20,Adjustment!$B$1:$B$99,0),$G$1+3))*IF(K20="",1,INDEX(Adjustment!$A$1:$H$99,MATCH(K20,Adjustment!$B$1:$B$99,0),$G$1+3))*IF(L20="",1,INDEX(Adjustment!$A$1:$H$99,MATCH(L20,Adjustment!$B$1:$B$99,0),$G$1+3)))</f>
        <v>1</v>
      </c>
      <c r="Q20" s="32">
        <f t="shared" si="1"/>
        <v>1.005</v>
      </c>
      <c r="R20" s="82">
        <v>7</v>
      </c>
      <c r="S20" s="82">
        <v>42</v>
      </c>
      <c r="T20" s="82">
        <v>24</v>
      </c>
      <c r="U20" s="40">
        <f t="shared" si="2"/>
        <v>462.4</v>
      </c>
      <c r="V20" s="40">
        <f t="shared" si="3"/>
        <v>460.09950248756223</v>
      </c>
    </row>
    <row r="21" spans="1:22" s="27" customFormat="1" ht="12.75">
      <c r="A21" s="54">
        <v>19</v>
      </c>
      <c r="B21" s="33">
        <v>19</v>
      </c>
      <c r="C21" s="33"/>
      <c r="D21" s="33" t="s">
        <v>307</v>
      </c>
      <c r="E21" s="38" t="s">
        <v>268</v>
      </c>
      <c r="F21" s="78" t="s">
        <v>300</v>
      </c>
      <c r="G21" s="78">
        <v>1</v>
      </c>
      <c r="H21" s="55" t="s">
        <v>37</v>
      </c>
      <c r="I21" s="98">
        <v>348</v>
      </c>
      <c r="L21" s="27">
        <f>IF(OR(H21="",M21="nl"),"",IF(N21&lt;70,"L4",IF(N21&lt;80,"L3",IF(N21&lt;90,"L2",IF(N21&lt;100,"L1",IF(N21&gt;130,"H3",IF(N21&gt;120,"H2",IF(N21&gt;110,"H1",""))))))))</f>
      </c>
      <c r="M21" s="27">
        <f>IF(H21="","",INDEX(SCHRS!$A$1:J$911,MATCH(H21,SCHRS!$B$1:$B$911,0),3))</f>
        <v>325</v>
      </c>
      <c r="N21" s="31">
        <f t="shared" si="0"/>
        <v>107.07692307692308</v>
      </c>
      <c r="O21" s="32">
        <f>IF(H21="","",INDEX(SCHRS!$A$1:$J$911,MATCH(H21,SCHRS!$B$1:$B$911,0),$G$1+5))</f>
        <v>0.875</v>
      </c>
      <c r="P21" s="32">
        <f>IF(H21="","",IF(J21="",1,INDEX(Adjustment!$A$1:$H$99,MATCH(J21,Adjustment!$B$1:$B$99,0),$G$1+3))*IF(K21="",1,INDEX(Adjustment!$A$1:$H$99,MATCH(K21,Adjustment!$B$1:$B$99,0),$G$1+3))*IF(L21="",1,INDEX(Adjustment!$A$1:$H$99,MATCH(L21,Adjustment!$B$1:$B$99,0),$G$1+3)))</f>
        <v>1</v>
      </c>
      <c r="Q21" s="32">
        <f t="shared" si="1"/>
        <v>0.875</v>
      </c>
      <c r="R21" s="82">
        <v>6</v>
      </c>
      <c r="S21" s="82">
        <v>56</v>
      </c>
      <c r="T21" s="82">
        <v>7</v>
      </c>
      <c r="U21" s="40">
        <f t="shared" si="2"/>
        <v>416.1166666666667</v>
      </c>
      <c r="V21" s="40">
        <f t="shared" si="3"/>
        <v>475.56190476190477</v>
      </c>
    </row>
    <row r="22" spans="1:22" s="27" customFormat="1" ht="12.75">
      <c r="A22" s="54">
        <v>20</v>
      </c>
      <c r="B22" s="33">
        <v>20</v>
      </c>
      <c r="C22" s="80" t="s">
        <v>307</v>
      </c>
      <c r="D22" s="33" t="s">
        <v>307</v>
      </c>
      <c r="E22" s="38" t="s">
        <v>293</v>
      </c>
      <c r="F22" s="79" t="s">
        <v>260</v>
      </c>
      <c r="G22" s="78">
        <v>539</v>
      </c>
      <c r="H22" s="55" t="s">
        <v>24</v>
      </c>
      <c r="I22" s="98">
        <v>308</v>
      </c>
      <c r="L22" s="27">
        <f>IF(OR(H22="",M22="nl"),"",IF(N22&lt;70,"L4",IF(N22&lt;80,"L3",IF(N22&lt;90,"L2",IF(N22&lt;100,"L1",IF(N22&gt;130,"H3",IF(N22&gt;120,"H2",IF(N22&gt;110,"H1",""))))))))</f>
      </c>
      <c r="M22" s="27">
        <f>IF(H22="","",INDEX(SCHRS!$A$1:J$911,MATCH(H22,SCHRS!$B$1:$B$911,0),3))</f>
        <v>295</v>
      </c>
      <c r="N22" s="31">
        <f t="shared" si="0"/>
        <v>104.40677966101696</v>
      </c>
      <c r="O22" s="32">
        <f>IF(H22="","",INDEX(SCHRS!$A$1:$J$911,MATCH(H22,SCHRS!$B$1:$B$911,0),$G$1+5))</f>
        <v>1.021</v>
      </c>
      <c r="P22" s="32">
        <f>IF(H22="","",IF(J22="",1,INDEX(Adjustment!$A$1:$H$99,MATCH(J22,Adjustment!$B$1:$B$99,0),$G$1+3))*IF(K22="",1,INDEX(Adjustment!$A$1:$H$99,MATCH(K22,Adjustment!$B$1:$B$99,0),$G$1+3))*IF(L22="",1,INDEX(Adjustment!$A$1:$H$99,MATCH(L22,Adjustment!$B$1:$B$99,0),$G$1+3)))</f>
        <v>1</v>
      </c>
      <c r="Q22" s="32">
        <f t="shared" si="1"/>
        <v>1.021</v>
      </c>
      <c r="R22" s="82">
        <v>8</v>
      </c>
      <c r="S22" s="82">
        <v>6</v>
      </c>
      <c r="T22" s="82">
        <v>29</v>
      </c>
      <c r="U22" s="40">
        <f t="shared" si="2"/>
        <v>486.48333333333335</v>
      </c>
      <c r="V22" s="40">
        <f t="shared" si="3"/>
        <v>476.4773098269671</v>
      </c>
    </row>
    <row r="23" spans="1:22" s="27" customFormat="1" ht="12.75">
      <c r="A23" s="54">
        <v>21</v>
      </c>
      <c r="B23" s="33">
        <v>21</v>
      </c>
      <c r="C23" s="80" t="s">
        <v>307</v>
      </c>
      <c r="D23" s="33" t="s">
        <v>307</v>
      </c>
      <c r="E23" s="81" t="s">
        <v>320</v>
      </c>
      <c r="F23" s="94" t="s">
        <v>321</v>
      </c>
      <c r="G23" s="78"/>
      <c r="H23" s="78" t="s">
        <v>21</v>
      </c>
      <c r="I23" s="98">
        <v>445</v>
      </c>
      <c r="L23" s="27" t="str">
        <f>IF(OR(H23="",M23="nl"),"",IF(N23&lt;70,"L4",IF(N23&lt;80,"L3",IF(N23&lt;90,"L2",IF(N23&lt;100,"L1",IF(N23&gt;130,"H3",IF(N23&gt;120,"H2",IF(N23&gt;110,"H1",""))))))))</f>
        <v>H3</v>
      </c>
      <c r="M23" s="27">
        <f>IF(H23="","",INDEX(SCHRS!$A$1:J$911,MATCH(H23,SCHRS!$B$1:$B$911,0),3))</f>
        <v>285</v>
      </c>
      <c r="N23" s="31">
        <f t="shared" si="0"/>
        <v>156.140350877193</v>
      </c>
      <c r="O23" s="32">
        <f>IF(H23="","",INDEX(SCHRS!$A$1:$J$911,MATCH(H23,SCHRS!$B$1:$B$911,0),$G$1+5))</f>
        <v>1.191</v>
      </c>
      <c r="P23" s="32">
        <f>IF(H23="","",IF(J23="",1,INDEX(Adjustment!$A$1:$H$99,MATCH(J23,Adjustment!$B$1:$B$99,0),$G$1+3))*IF(K23="",1,INDEX(Adjustment!$A$1:$H$99,MATCH(K23,Adjustment!$B$1:$B$99,0),$G$1+3))*IF(L23="",1,INDEX(Adjustment!$A$1:$H$99,MATCH(L23,Adjustment!$B$1:$B$99,0),$G$1+3)))</f>
        <v>1</v>
      </c>
      <c r="Q23" s="32">
        <f t="shared" si="1"/>
        <v>1.191</v>
      </c>
      <c r="R23" s="82">
        <v>9</v>
      </c>
      <c r="S23" s="82">
        <v>29</v>
      </c>
      <c r="T23" s="82">
        <v>59</v>
      </c>
      <c r="U23" s="40">
        <f t="shared" si="2"/>
        <v>569.9833333333333</v>
      </c>
      <c r="V23" s="40">
        <f t="shared" si="3"/>
        <v>478.57542681220264</v>
      </c>
    </row>
    <row r="24" spans="1:22" s="27" customFormat="1" ht="12.75">
      <c r="A24" s="54">
        <v>22</v>
      </c>
      <c r="B24" s="33">
        <v>22</v>
      </c>
      <c r="C24" s="80" t="s">
        <v>307</v>
      </c>
      <c r="D24" s="33" t="s">
        <v>307</v>
      </c>
      <c r="E24" s="38" t="s">
        <v>227</v>
      </c>
      <c r="F24" s="105" t="s">
        <v>286</v>
      </c>
      <c r="G24" s="78">
        <v>80466</v>
      </c>
      <c r="H24" s="55" t="s">
        <v>21</v>
      </c>
      <c r="I24" s="98">
        <v>384</v>
      </c>
      <c r="M24" s="27">
        <f>IF(H24="","",INDEX(SCHRS!$A$1:J$911,MATCH(H24,SCHRS!$B$1:$B$911,0),3))</f>
        <v>285</v>
      </c>
      <c r="N24" s="31">
        <f t="shared" si="0"/>
        <v>134.73684210526315</v>
      </c>
      <c r="O24" s="32">
        <f>IF(H24="","",INDEX(SCHRS!$A$1:$J$911,MATCH(H24,SCHRS!$B$1:$B$911,0),$G$1+5))</f>
        <v>1.191</v>
      </c>
      <c r="P24" s="32">
        <f>IF(H24="","",IF(J24="",1,INDEX(Adjustment!$A$1:$H$99,MATCH(J24,Adjustment!$B$1:$B$99,0),$G$1+3))*IF(K24="",1,INDEX(Adjustment!$A$1:$H$99,MATCH(K24,Adjustment!$B$1:$B$99,0),$G$1+3))*IF(L24="",1,INDEX(Adjustment!$A$1:$H$99,MATCH(L24,Adjustment!$B$1:$B$99,0),$G$1+3)))</f>
        <v>1</v>
      </c>
      <c r="Q24" s="32">
        <f t="shared" si="1"/>
        <v>1.191</v>
      </c>
      <c r="R24" s="82">
        <v>9</v>
      </c>
      <c r="S24" s="82">
        <v>30</v>
      </c>
      <c r="T24" s="82">
        <v>0</v>
      </c>
      <c r="U24" s="40">
        <f t="shared" si="2"/>
        <v>570</v>
      </c>
      <c r="V24" s="40">
        <f t="shared" si="3"/>
        <v>478.5894206549118</v>
      </c>
    </row>
    <row r="25" spans="1:22" s="27" customFormat="1" ht="12.75">
      <c r="A25" s="54">
        <v>23</v>
      </c>
      <c r="B25" s="33">
        <v>23</v>
      </c>
      <c r="C25" s="80" t="s">
        <v>307</v>
      </c>
      <c r="D25" s="33" t="s">
        <v>307</v>
      </c>
      <c r="E25" s="38" t="s">
        <v>259</v>
      </c>
      <c r="F25" s="105" t="s">
        <v>284</v>
      </c>
      <c r="G25" s="78">
        <v>5.8</v>
      </c>
      <c r="H25" s="57" t="s">
        <v>277</v>
      </c>
      <c r="I25" s="98">
        <v>386</v>
      </c>
      <c r="L25" s="27" t="str">
        <f>IF(OR(H25="",M25="nl"),"",IF(N25&lt;70,"L4",IF(N25&lt;80,"L3",IF(N25&lt;90,"L2",IF(N25&lt;100,"L1",IF(N25&gt;130,"H3",IF(N25&gt;120,"H2",IF(N25&gt;110,"H1",""))))))))</f>
        <v>H3</v>
      </c>
      <c r="M25" s="27">
        <f>IF(H25="","",INDEX(SCHRS!$A$1:J$911,MATCH(H25,SCHRS!$B$1:$B$911,0),3))</f>
        <v>290</v>
      </c>
      <c r="N25" s="31">
        <f t="shared" si="0"/>
        <v>133.10344827586206</v>
      </c>
      <c r="O25" s="32">
        <f>IF(H25="","",INDEX(SCHRS!$A$1:$J$911,MATCH(H25,SCHRS!$B$1:$B$911,0),$G$1+5))</f>
        <v>1.018</v>
      </c>
      <c r="P25" s="32">
        <f>IF(H25="","",IF(J25="",1,INDEX(Adjustment!$A$1:$H$99,MATCH(J25,Adjustment!$B$1:$B$99,0),$G$1+3))*IF(K25="",1,INDEX(Adjustment!$A$1:$H$99,MATCH(K25,Adjustment!$B$1:$B$99,0),$G$1+3))*IF(L25="",1,INDEX(Adjustment!$A$1:$H$99,MATCH(L25,Adjustment!$B$1:$B$99,0),$G$1+3)))</f>
        <v>1</v>
      </c>
      <c r="Q25" s="32">
        <f t="shared" si="1"/>
        <v>1.018</v>
      </c>
      <c r="R25" s="82">
        <v>8</v>
      </c>
      <c r="S25" s="82">
        <v>38</v>
      </c>
      <c r="T25" s="82">
        <v>15</v>
      </c>
      <c r="U25" s="40">
        <f t="shared" si="2"/>
        <v>518.25</v>
      </c>
      <c r="V25" s="40">
        <f t="shared" si="3"/>
        <v>509.0864440078585</v>
      </c>
    </row>
    <row r="26" spans="1:22" s="27" customFormat="1" ht="12.75">
      <c r="A26" s="54">
        <v>24</v>
      </c>
      <c r="B26" s="33">
        <v>24</v>
      </c>
      <c r="C26" s="80" t="s">
        <v>307</v>
      </c>
      <c r="D26" s="33" t="s">
        <v>307</v>
      </c>
      <c r="E26" s="38" t="s">
        <v>264</v>
      </c>
      <c r="F26" s="106" t="s">
        <v>326</v>
      </c>
      <c r="G26" s="78">
        <v>318</v>
      </c>
      <c r="H26" s="55" t="s">
        <v>37</v>
      </c>
      <c r="I26" s="98">
        <v>226</v>
      </c>
      <c r="L26" s="27" t="str">
        <f>IF(OR(H26="",M26="nl"),"",IF(N26&lt;70,"L4",IF(N26&lt;80,"L3",IF(N26&lt;90,"L2",IF(N26&lt;100,"L1",IF(N26&gt;130,"H3",IF(N26&gt;120,"H2",IF(N26&gt;110,"H1",""))))))))</f>
        <v>L4</v>
      </c>
      <c r="M26" s="27">
        <f>IF(H26="","",INDEX(SCHRS!$A$1:J$911,MATCH(H26,SCHRS!$B$1:$B$911,0),3))</f>
        <v>325</v>
      </c>
      <c r="N26" s="31">
        <f t="shared" si="0"/>
        <v>69.53846153846153</v>
      </c>
      <c r="O26" s="32">
        <f>IF(H26="","",INDEX(SCHRS!$A$1:$J$911,MATCH(H26,SCHRS!$B$1:$B$911,0),$G$1+5))</f>
        <v>0.875</v>
      </c>
      <c r="P26" s="32">
        <f>IF(H26="","",IF(J26="",1,INDEX(Adjustment!$A$1:$H$99,MATCH(J26,Adjustment!$B$1:$B$99,0),$G$1+3))*IF(K26="",1,INDEX(Adjustment!$A$1:$H$99,MATCH(K26,Adjustment!$B$1:$B$99,0),$G$1+3))*IF(L26="",1,INDEX(Adjustment!$A$1:$H$99,MATCH(L26,Adjustment!$B$1:$B$99,0),$G$1+3)))</f>
        <v>1</v>
      </c>
      <c r="Q26" s="32">
        <f t="shared" si="1"/>
        <v>0.875</v>
      </c>
      <c r="R26" s="82">
        <v>7</v>
      </c>
      <c r="S26" s="82">
        <v>31</v>
      </c>
      <c r="T26" s="82">
        <v>41</v>
      </c>
      <c r="U26" s="40">
        <f t="shared" si="2"/>
        <v>451.68333333333334</v>
      </c>
      <c r="V26" s="40">
        <f t="shared" si="3"/>
        <v>516.2095238095238</v>
      </c>
    </row>
    <row r="27" spans="1:23" s="27" customFormat="1" ht="12.75">
      <c r="A27" s="54">
        <v>25</v>
      </c>
      <c r="B27" s="33">
        <v>25</v>
      </c>
      <c r="C27" s="80" t="s">
        <v>307</v>
      </c>
      <c r="D27" s="33" t="s">
        <v>307</v>
      </c>
      <c r="E27" s="88" t="s">
        <v>298</v>
      </c>
      <c r="F27" s="107" t="s">
        <v>299</v>
      </c>
      <c r="G27" s="78">
        <v>526</v>
      </c>
      <c r="H27" s="88" t="s">
        <v>15</v>
      </c>
      <c r="I27" s="102">
        <v>317</v>
      </c>
      <c r="J27" s="84"/>
      <c r="K27" s="84"/>
      <c r="L27" s="84"/>
      <c r="M27" s="84" t="str">
        <f>IF(H27="","",INDEX(SCHRS!$A$1:J$911,MATCH(H27,SCHRS!$B$1:$B$911,0),3))</f>
        <v>nl</v>
      </c>
      <c r="N27" s="85">
        <f t="shared" si="0"/>
        <v>100</v>
      </c>
      <c r="O27" s="86">
        <f>IF(H27="","",INDEX(SCHRS!$A$1:$J$911,MATCH(H27,SCHRS!$B$1:$B$911,0),$G$1+5))</f>
        <v>1.035</v>
      </c>
      <c r="P27" s="86">
        <f>IF(H27="","",IF(J27="",1,INDEX(Adjustment!$A$1:$H$99,MATCH(J27,Adjustment!$B$1:$B$99,0),$G$1+3))*IF(K27="",1,INDEX(Adjustment!$A$1:$H$99,MATCH(K27,Adjustment!$B$1:$B$99,0),$G$1+3))*IF(L27="",1,INDEX(Adjustment!$A$1:$H$99,MATCH(L27,Adjustment!$B$1:$B$99,0),$G$1+3)))</f>
        <v>1</v>
      </c>
      <c r="Q27" s="86">
        <f t="shared" si="1"/>
        <v>1.035</v>
      </c>
      <c r="R27" s="82"/>
      <c r="S27" s="82"/>
      <c r="T27" s="82"/>
      <c r="U27" s="87">
        <f t="shared" si="2"/>
      </c>
      <c r="V27" s="87">
        <f t="shared" si="3"/>
      </c>
      <c r="W27" s="84" t="s">
        <v>329</v>
      </c>
    </row>
    <row r="28" spans="1:23" s="27" customFormat="1" ht="12.75">
      <c r="A28" s="54">
        <v>26</v>
      </c>
      <c r="B28" s="33">
        <v>26</v>
      </c>
      <c r="C28" s="80" t="s">
        <v>307</v>
      </c>
      <c r="D28" s="33" t="s">
        <v>307</v>
      </c>
      <c r="E28" s="88" t="s">
        <v>295</v>
      </c>
      <c r="F28" s="107" t="s">
        <v>296</v>
      </c>
      <c r="G28" s="78">
        <v>241</v>
      </c>
      <c r="H28" s="88" t="s">
        <v>16</v>
      </c>
      <c r="I28" s="102">
        <v>415</v>
      </c>
      <c r="J28" s="84"/>
      <c r="K28" s="84"/>
      <c r="L28" s="84"/>
      <c r="M28" s="84">
        <f>IF(H28="","",INDEX(SCHRS!$A$1:J$911,MATCH(H28,SCHRS!$B$1:$B$911,0),3))</f>
        <v>330</v>
      </c>
      <c r="N28" s="85">
        <f t="shared" si="0"/>
        <v>125.75757575757575</v>
      </c>
      <c r="O28" s="86">
        <f>IF(H28="","",INDEX(SCHRS!$A$1:$J$911,MATCH(H28,SCHRS!$B$1:$B$911,0),$G$1+5))</f>
        <v>1</v>
      </c>
      <c r="P28" s="86">
        <f>IF(H28="","",IF(J28="",1,INDEX(Adjustment!$A$1:$H$99,MATCH(J28,Adjustment!$B$1:$B$99,0),$G$1+3))*IF(K28="",1,INDEX(Adjustment!$A$1:$H$99,MATCH(K28,Adjustment!$B$1:$B$99,0),$G$1+3))*IF(L28="",1,INDEX(Adjustment!$A$1:$H$99,MATCH(L28,Adjustment!$B$1:$B$99,0),$G$1+3)))</f>
        <v>1</v>
      </c>
      <c r="Q28" s="86">
        <f t="shared" si="1"/>
        <v>1</v>
      </c>
      <c r="R28" s="82"/>
      <c r="S28" s="82"/>
      <c r="T28" s="82"/>
      <c r="U28" s="87">
        <f t="shared" si="2"/>
      </c>
      <c r="V28" s="87">
        <f t="shared" si="3"/>
      </c>
      <c r="W28" s="84" t="s">
        <v>329</v>
      </c>
    </row>
    <row r="29" spans="1:23" s="27" customFormat="1" ht="12.75">
      <c r="A29" s="54">
        <v>27</v>
      </c>
      <c r="B29" s="33">
        <v>27</v>
      </c>
      <c r="C29" s="90" t="s">
        <v>307</v>
      </c>
      <c r="D29" s="90" t="s">
        <v>307</v>
      </c>
      <c r="E29" s="84" t="s">
        <v>223</v>
      </c>
      <c r="F29" s="108" t="s">
        <v>272</v>
      </c>
      <c r="G29" s="78">
        <v>114117</v>
      </c>
      <c r="H29" s="83" t="s">
        <v>21</v>
      </c>
      <c r="I29" s="102">
        <v>285</v>
      </c>
      <c r="J29" s="84"/>
      <c r="K29" s="84"/>
      <c r="L29" s="84"/>
      <c r="M29" s="84">
        <f>IF(H29="","",INDEX(SCHRS!$A$1:J$911,MATCH(H29,SCHRS!$B$1:$B$911,0),3))</f>
        <v>285</v>
      </c>
      <c r="N29" s="85">
        <f t="shared" si="0"/>
        <v>100</v>
      </c>
      <c r="O29" s="86">
        <f>IF(H29="","",INDEX(SCHRS!$A$1:$J$911,MATCH(H29,SCHRS!$B$1:$B$911,0),$G$1+5))</f>
        <v>1.191</v>
      </c>
      <c r="P29" s="86">
        <f>IF(H29="","",IF(J29="",1,INDEX(Adjustment!$A$1:$H$99,MATCH(J29,Adjustment!$B$1:$B$99,0),$G$1+3))*IF(K29="",1,INDEX(Adjustment!$A$1:$H$99,MATCH(K29,Adjustment!$B$1:$B$99,0),$G$1+3))*IF(L29="",1,INDEX(Adjustment!$A$1:$H$99,MATCH(L29,Adjustment!$B$1:$B$99,0),$G$1+3)))</f>
        <v>1</v>
      </c>
      <c r="Q29" s="86">
        <f t="shared" si="1"/>
        <v>1.191</v>
      </c>
      <c r="R29" s="82"/>
      <c r="S29" s="82"/>
      <c r="T29" s="82"/>
      <c r="U29" s="87">
        <f t="shared" si="2"/>
      </c>
      <c r="V29" s="87">
        <f t="shared" si="3"/>
      </c>
      <c r="W29" s="84" t="s">
        <v>329</v>
      </c>
    </row>
    <row r="30" spans="1:23" s="27" customFormat="1" ht="12.75">
      <c r="A30" s="54">
        <v>28</v>
      </c>
      <c r="B30" s="33">
        <v>28</v>
      </c>
      <c r="C30" s="90" t="s">
        <v>307</v>
      </c>
      <c r="D30" s="90" t="s">
        <v>307</v>
      </c>
      <c r="E30" s="84" t="s">
        <v>266</v>
      </c>
      <c r="F30" s="107" t="s">
        <v>315</v>
      </c>
      <c r="G30" s="78">
        <v>2958</v>
      </c>
      <c r="H30" s="83" t="s">
        <v>23</v>
      </c>
      <c r="I30" s="102">
        <v>403</v>
      </c>
      <c r="J30" s="84"/>
      <c r="K30" s="84"/>
      <c r="L30" s="84" t="str">
        <f aca="true" t="shared" si="4" ref="L30:L40">IF(OR(H30="",M30="nl"),"",IF(N30&lt;70,"L4",IF(N30&lt;80,"L3",IF(N30&lt;90,"L2",IF(N30&lt;100,"L1",IF(N30&gt;130,"H3",IF(N30&gt;120,"H2",IF(N30&gt;110,"H1",""))))))))</f>
        <v>H3</v>
      </c>
      <c r="M30" s="84">
        <f>IF(H30="","",INDEX(SCHRS!$A$1:J$911,MATCH(H30,SCHRS!$B$1:$B$911,0),3))</f>
        <v>295</v>
      </c>
      <c r="N30" s="85">
        <f t="shared" si="0"/>
        <v>136.61016949152543</v>
      </c>
      <c r="O30" s="86">
        <f>IF(H30="","",INDEX(SCHRS!$A$1:$J$911,MATCH(H30,SCHRS!$B$1:$B$911,0),$G$1+5))</f>
        <v>1.089</v>
      </c>
      <c r="P30" s="86">
        <f>IF(H30="","",IF(J30="",1,INDEX(Adjustment!$A$1:$H$99,MATCH(J30,Adjustment!$B$1:$B$99,0),$G$1+3))*IF(K30="",1,INDEX(Adjustment!$A$1:$H$99,MATCH(K30,Adjustment!$B$1:$B$99,0),$G$1+3))*IF(L30="",1,INDEX(Adjustment!$A$1:$H$99,MATCH(L30,Adjustment!$B$1:$B$99,0),$G$1+3)))</f>
        <v>1</v>
      </c>
      <c r="Q30" s="86">
        <f t="shared" si="1"/>
        <v>1.089</v>
      </c>
      <c r="R30" s="82"/>
      <c r="S30" s="82"/>
      <c r="T30" s="82"/>
      <c r="U30" s="87">
        <f t="shared" si="2"/>
      </c>
      <c r="V30" s="87">
        <f t="shared" si="3"/>
      </c>
      <c r="W30" s="84" t="s">
        <v>329</v>
      </c>
    </row>
    <row r="31" spans="1:23" s="27" customFormat="1" ht="12.75">
      <c r="A31" s="54">
        <v>29</v>
      </c>
      <c r="B31" s="33">
        <v>29</v>
      </c>
      <c r="C31" s="80" t="s">
        <v>307</v>
      </c>
      <c r="D31" s="33" t="s">
        <v>307</v>
      </c>
      <c r="E31" s="84" t="s">
        <v>261</v>
      </c>
      <c r="F31" s="109" t="s">
        <v>301</v>
      </c>
      <c r="G31" s="78">
        <v>217</v>
      </c>
      <c r="H31" s="89" t="s">
        <v>36</v>
      </c>
      <c r="I31" s="102"/>
      <c r="J31" s="84"/>
      <c r="K31" s="84"/>
      <c r="L31" s="84" t="str">
        <f t="shared" si="4"/>
        <v>L4</v>
      </c>
      <c r="M31" s="84">
        <f>IF(H31="","",INDEX(SCHRS!$A$1:J$911,MATCH(H31,SCHRS!$B$1:$B$911,0),3))</f>
        <v>145</v>
      </c>
      <c r="N31" s="85">
        <f t="shared" si="0"/>
        <v>0</v>
      </c>
      <c r="O31" s="86">
        <f>IF(H31="","",INDEX(SCHRS!$A$1:$J$911,MATCH(H31,SCHRS!$B$1:$B$911,0),$G$1+5))</f>
        <v>1.105</v>
      </c>
      <c r="P31" s="86">
        <f>IF(H31="","",IF(J31="",1,INDEX(Adjustment!$A$1:$H$99,MATCH(J31,Adjustment!$B$1:$B$99,0),$G$1+3))*IF(K31="",1,INDEX(Adjustment!$A$1:$H$99,MATCH(K31,Adjustment!$B$1:$B$99,0),$G$1+3))*IF(L31="",1,INDEX(Adjustment!$A$1:$H$99,MATCH(L31,Adjustment!$B$1:$B$99,0),$G$1+3)))</f>
        <v>1</v>
      </c>
      <c r="Q31" s="86">
        <f t="shared" si="1"/>
        <v>1.105</v>
      </c>
      <c r="R31" s="82"/>
      <c r="S31" s="82"/>
      <c r="T31" s="82"/>
      <c r="U31" s="87">
        <f t="shared" si="2"/>
      </c>
      <c r="V31" s="87">
        <f t="shared" si="3"/>
      </c>
      <c r="W31" s="84" t="s">
        <v>329</v>
      </c>
    </row>
    <row r="32" spans="1:23" s="27" customFormat="1" ht="12.75">
      <c r="A32" s="54">
        <v>30</v>
      </c>
      <c r="B32" s="33">
        <v>30</v>
      </c>
      <c r="C32" s="33"/>
      <c r="D32" s="33" t="s">
        <v>307</v>
      </c>
      <c r="E32" s="84" t="s">
        <v>262</v>
      </c>
      <c r="F32" s="109" t="s">
        <v>316</v>
      </c>
      <c r="G32" s="78" t="s">
        <v>317</v>
      </c>
      <c r="H32" s="88" t="s">
        <v>35</v>
      </c>
      <c r="I32" s="102">
        <v>344</v>
      </c>
      <c r="J32" s="84"/>
      <c r="K32" s="84"/>
      <c r="L32" s="84" t="str">
        <f t="shared" si="4"/>
        <v>H3</v>
      </c>
      <c r="M32" s="84">
        <f>IF(H32="","",INDEX(SCHRS!$A$1:J$911,MATCH(H32,SCHRS!$B$1:$B$911,0),3))</f>
        <v>175</v>
      </c>
      <c r="N32" s="85">
        <f t="shared" si="0"/>
        <v>196.57142857142858</v>
      </c>
      <c r="O32" s="86">
        <f>IF(H32="","",INDEX(SCHRS!$A$1:$J$911,MATCH(H32,SCHRS!$B$1:$B$911,0),$G$1+5))</f>
        <v>0.993</v>
      </c>
      <c r="P32" s="86">
        <f>IF(H32="","",IF(J32="",1,INDEX(Adjustment!$A$1:$H$99,MATCH(J32,Adjustment!$B$1:$B$99,0),$G$1+3))*IF(K32="",1,INDEX(Adjustment!$A$1:$H$99,MATCH(K32,Adjustment!$B$1:$B$99,0),$G$1+3))*IF(L32="",1,INDEX(Adjustment!$A$1:$H$99,MATCH(L32,Adjustment!$B$1:$B$99,0),$G$1+3)))</f>
        <v>1</v>
      </c>
      <c r="Q32" s="86">
        <f t="shared" si="1"/>
        <v>0.993</v>
      </c>
      <c r="R32" s="82"/>
      <c r="S32" s="82"/>
      <c r="T32" s="82"/>
      <c r="U32" s="87">
        <f t="shared" si="2"/>
      </c>
      <c r="V32" s="87">
        <f t="shared" si="3"/>
      </c>
      <c r="W32" s="84" t="s">
        <v>329</v>
      </c>
    </row>
    <row r="33" spans="1:23" s="27" customFormat="1" ht="12.75">
      <c r="A33" s="54">
        <v>31</v>
      </c>
      <c r="B33" s="33">
        <v>31</v>
      </c>
      <c r="C33" s="90" t="s">
        <v>307</v>
      </c>
      <c r="D33" s="90" t="s">
        <v>307</v>
      </c>
      <c r="E33" s="84" t="s">
        <v>269</v>
      </c>
      <c r="F33" s="108" t="s">
        <v>283</v>
      </c>
      <c r="G33" s="78">
        <v>287</v>
      </c>
      <c r="H33" s="83" t="s">
        <v>281</v>
      </c>
      <c r="I33" s="102">
        <v>337</v>
      </c>
      <c r="J33" s="84"/>
      <c r="K33" s="84"/>
      <c r="L33" s="84" t="str">
        <f t="shared" si="4"/>
        <v>H1</v>
      </c>
      <c r="M33" s="84">
        <f>IF(H33="","",INDEX(SCHRS!$A$1:J$911,MATCH(H33,SCHRS!$B$1:$B$911,0),3))</f>
        <v>295</v>
      </c>
      <c r="N33" s="85">
        <f t="shared" si="0"/>
        <v>114.23728813559322</v>
      </c>
      <c r="O33" s="86">
        <f>IF(H33="","",INDEX(SCHRS!$A$1:$J$911,MATCH(H33,SCHRS!$B$1:$B$911,0),$G$1+5))</f>
        <v>1.062</v>
      </c>
      <c r="P33" s="86">
        <f>IF(H33="","",IF(J33="",1,INDEX(Adjustment!$A$1:$H$99,MATCH(J33,Adjustment!$B$1:$B$99,0),$G$1+3))*IF(K33="",1,INDEX(Adjustment!$A$1:$H$99,MATCH(K33,Adjustment!$B$1:$B$99,0),$G$1+3))*IF(L33="",1,INDEX(Adjustment!$A$1:$H$99,MATCH(L33,Adjustment!$B$1:$B$99,0),$G$1+3)))</f>
        <v>1</v>
      </c>
      <c r="Q33" s="86">
        <f t="shared" si="1"/>
        <v>1.062</v>
      </c>
      <c r="R33" s="82"/>
      <c r="S33" s="82"/>
      <c r="T33" s="82"/>
      <c r="U33" s="87">
        <f t="shared" si="2"/>
      </c>
      <c r="V33" s="87">
        <f t="shared" si="3"/>
      </c>
      <c r="W33" s="84" t="s">
        <v>329</v>
      </c>
    </row>
    <row r="34" spans="1:22" s="27" customFormat="1" ht="12.75">
      <c r="A34" s="54">
        <v>32</v>
      </c>
      <c r="B34" s="33">
        <v>32</v>
      </c>
      <c r="C34" s="33"/>
      <c r="D34" s="33"/>
      <c r="E34" s="55"/>
      <c r="F34" s="105"/>
      <c r="G34" s="78"/>
      <c r="H34" s="55"/>
      <c r="I34" s="98"/>
      <c r="L34" s="27">
        <f t="shared" si="4"/>
      </c>
      <c r="M34" s="27">
        <f>IF(H34="","",INDEX(SCHRS!$A$1:J$911,MATCH(H34,SCHRS!$B$1:$B$911,0),3))</f>
      </c>
      <c r="N34" s="31">
        <f t="shared" si="0"/>
      </c>
      <c r="O34" s="32">
        <f>IF(H34="","",INDEX(SCHRS!$A$1:$J$911,MATCH(H34,SCHRS!$B$1:$B$911,0),$G$1+5))</f>
      </c>
      <c r="P34" s="32">
        <f>IF(H34="","",IF(J34="",1,INDEX(Adjustment!$A$1:$H$99,MATCH(J34,Adjustment!$B$1:$B$99,0),$G$1+3))*IF(K34="",1,INDEX(Adjustment!$A$1:$H$99,MATCH(K34,Adjustment!$B$1:$B$99,0),$G$1+3))*IF(L34="",1,INDEX(Adjustment!$A$1:$H$99,MATCH(L34,Adjustment!$B$1:$B$99,0),$G$1+3)))</f>
      </c>
      <c r="Q34" s="32">
        <f t="shared" si="1"/>
      </c>
      <c r="R34" s="52"/>
      <c r="S34" s="52"/>
      <c r="T34" s="52"/>
      <c r="U34" s="40">
        <f t="shared" si="2"/>
      </c>
      <c r="V34" s="40">
        <f t="shared" si="3"/>
      </c>
    </row>
    <row r="35" spans="1:22" s="27" customFormat="1" ht="12.75">
      <c r="A35" s="54">
        <v>33</v>
      </c>
      <c r="B35" s="33">
        <v>33</v>
      </c>
      <c r="C35" s="33"/>
      <c r="D35" s="33"/>
      <c r="E35" s="55"/>
      <c r="F35" s="105"/>
      <c r="G35" s="78"/>
      <c r="H35" s="55"/>
      <c r="I35" s="98"/>
      <c r="L35" s="27">
        <f t="shared" si="4"/>
      </c>
      <c r="M35" s="27">
        <f>IF(H35="","",INDEX(SCHRS!$A$1:J$911,MATCH(H35,SCHRS!$B$1:$B$911,0),3))</f>
      </c>
      <c r="N35" s="31">
        <f t="shared" si="0"/>
      </c>
      <c r="O35" s="32">
        <f>IF(H35="","",INDEX(SCHRS!$A$1:$J$911,MATCH(H35,SCHRS!$B$1:$B$911,0),$G$1+5))</f>
      </c>
      <c r="P35" s="32">
        <f>IF(H35="","",IF(J35="",1,INDEX(Adjustment!$A$1:$H$99,MATCH(J35,Adjustment!$B$1:$B$99,0),$G$1+3))*IF(K35="",1,INDEX(Adjustment!$A$1:$H$99,MATCH(K35,Adjustment!$B$1:$B$99,0),$G$1+3))*IF(L35="",1,INDEX(Adjustment!$A$1:$H$99,MATCH(L35,Adjustment!$B$1:$B$99,0),$G$1+3)))</f>
      </c>
      <c r="Q35" s="32">
        <f t="shared" si="1"/>
      </c>
      <c r="R35" s="52"/>
      <c r="S35" s="52"/>
      <c r="T35" s="52"/>
      <c r="U35" s="40">
        <f t="shared" si="2"/>
      </c>
      <c r="V35" s="40">
        <f t="shared" si="3"/>
      </c>
    </row>
    <row r="36" spans="1:22" s="27" customFormat="1" ht="12.75">
      <c r="A36" s="54">
        <v>34</v>
      </c>
      <c r="B36" s="33">
        <v>34</v>
      </c>
      <c r="C36" s="33"/>
      <c r="D36" s="33"/>
      <c r="E36" s="55"/>
      <c r="F36" s="105"/>
      <c r="G36" s="78"/>
      <c r="H36" s="55"/>
      <c r="I36" s="98"/>
      <c r="L36" s="27">
        <f t="shared" si="4"/>
      </c>
      <c r="M36" s="27">
        <f>IF(H36="","",INDEX(SCHRS!$A$1:J$911,MATCH(H36,SCHRS!$B$1:$B$911,0),3))</f>
      </c>
      <c r="N36" s="31">
        <f t="shared" si="0"/>
      </c>
      <c r="O36" s="32">
        <f>IF(H36="","",INDEX(SCHRS!$A$1:$J$911,MATCH(H36,SCHRS!$B$1:$B$911,0),$G$1+5))</f>
      </c>
      <c r="P36" s="32">
        <f>IF(H36="","",IF(J36="",1,INDEX(Adjustment!$A$1:$H$99,MATCH(J36,Adjustment!$B$1:$B$99,0),$G$1+3))*IF(K36="",1,INDEX(Adjustment!$A$1:$H$99,MATCH(K36,Adjustment!$B$1:$B$99,0),$G$1+3))*IF(L36="",1,INDEX(Adjustment!$A$1:$H$99,MATCH(L36,Adjustment!$B$1:$B$99,0),$G$1+3)))</f>
      </c>
      <c r="Q36" s="32">
        <f t="shared" si="1"/>
      </c>
      <c r="R36" s="52"/>
      <c r="S36" s="52"/>
      <c r="T36" s="52"/>
      <c r="U36" s="40">
        <f t="shared" si="2"/>
      </c>
      <c r="V36" s="40">
        <f t="shared" si="3"/>
      </c>
    </row>
    <row r="37" spans="1:22" s="27" customFormat="1" ht="12.75">
      <c r="A37" s="54">
        <v>35</v>
      </c>
      <c r="B37" s="33">
        <v>35</v>
      </c>
      <c r="C37" s="33"/>
      <c r="D37" s="33"/>
      <c r="E37" s="55"/>
      <c r="F37" s="105"/>
      <c r="G37" s="78"/>
      <c r="H37" s="55"/>
      <c r="I37" s="98"/>
      <c r="L37" s="27">
        <f t="shared" si="4"/>
      </c>
      <c r="M37" s="27">
        <f>IF(H37="","",INDEX(SCHRS!$A$1:J$911,MATCH(H37,SCHRS!$B$1:$B$911,0),3))</f>
      </c>
      <c r="N37" s="31">
        <f t="shared" si="0"/>
      </c>
      <c r="O37" s="32">
        <f>IF(H37="","",INDEX(SCHRS!$A$1:$J$911,MATCH(H37,SCHRS!$B$1:$B$911,0),$G$1+5))</f>
      </c>
      <c r="P37" s="32">
        <f>IF(H37="","",IF(J37="",1,INDEX(Adjustment!$A$1:$H$99,MATCH(J37,Adjustment!$B$1:$B$99,0),$G$1+3))*IF(K37="",1,INDEX(Adjustment!$A$1:$H$99,MATCH(K37,Adjustment!$B$1:$B$99,0),$G$1+3))*IF(L37="",1,INDEX(Adjustment!$A$1:$H$99,MATCH(L37,Adjustment!$B$1:$B$99,0),$G$1+3)))</f>
      </c>
      <c r="Q37" s="32">
        <f t="shared" si="1"/>
      </c>
      <c r="R37" s="52"/>
      <c r="S37" s="52"/>
      <c r="T37" s="52"/>
      <c r="U37" s="40">
        <f t="shared" si="2"/>
      </c>
      <c r="V37" s="40">
        <f t="shared" si="3"/>
      </c>
    </row>
    <row r="38" spans="1:22" s="27" customFormat="1" ht="12.75">
      <c r="A38" s="54">
        <v>36</v>
      </c>
      <c r="B38" s="33">
        <v>36</v>
      </c>
      <c r="C38" s="33"/>
      <c r="D38" s="33"/>
      <c r="E38" s="55"/>
      <c r="F38" s="105"/>
      <c r="G38" s="78"/>
      <c r="H38" s="55"/>
      <c r="I38" s="98"/>
      <c r="L38" s="27">
        <f t="shared" si="4"/>
      </c>
      <c r="M38" s="27">
        <f>IF(H38="","",INDEX(SCHRS!$A$1:J$911,MATCH(H38,SCHRS!$B$1:$B$911,0),3))</f>
      </c>
      <c r="N38" s="31">
        <f t="shared" si="0"/>
      </c>
      <c r="O38" s="32">
        <f>IF(H38="","",INDEX(SCHRS!$A$1:$J$911,MATCH(H38,SCHRS!$B$1:$B$911,0),$G$1+5))</f>
      </c>
      <c r="P38" s="32">
        <f>IF(H38="","",IF(J38="",1,INDEX(Adjustment!$A$1:$H$99,MATCH(J38,Adjustment!$B$1:$B$99,0),$G$1+3))*IF(K38="",1,INDEX(Adjustment!$A$1:$H$99,MATCH(K38,Adjustment!$B$1:$B$99,0),$G$1+3))*IF(L38="",1,INDEX(Adjustment!$A$1:$H$99,MATCH(L38,Adjustment!$B$1:$B$99,0),$G$1+3)))</f>
      </c>
      <c r="Q38" s="32">
        <f t="shared" si="1"/>
      </c>
      <c r="R38" s="52"/>
      <c r="S38" s="52"/>
      <c r="T38" s="52"/>
      <c r="U38" s="40">
        <f t="shared" si="2"/>
      </c>
      <c r="V38" s="40">
        <f t="shared" si="3"/>
      </c>
    </row>
    <row r="39" spans="1:22" s="27" customFormat="1" ht="12.75">
      <c r="A39" s="54">
        <v>37</v>
      </c>
      <c r="B39" s="33">
        <v>37</v>
      </c>
      <c r="C39" s="33"/>
      <c r="D39" s="33"/>
      <c r="E39" s="55"/>
      <c r="F39" s="105"/>
      <c r="G39" s="78"/>
      <c r="H39" s="55"/>
      <c r="I39" s="98"/>
      <c r="L39" s="27">
        <f t="shared" si="4"/>
      </c>
      <c r="M39" s="27">
        <f>IF(H39="","",INDEX(SCHRS!$A$1:J$911,MATCH(H39,SCHRS!$B$1:$B$911,0),3))</f>
      </c>
      <c r="N39" s="31">
        <f t="shared" si="0"/>
      </c>
      <c r="O39" s="32">
        <f>IF(H39="","",INDEX(SCHRS!$A$1:$J$911,MATCH(H39,SCHRS!$B$1:$B$911,0),$G$1+5))</f>
      </c>
      <c r="P39" s="32">
        <f>IF(H39="","",IF(J39="",1,INDEX(Adjustment!$A$1:$H$99,MATCH(J39,Adjustment!$B$1:$B$99,0),$G$1+3))*IF(K39="",1,INDEX(Adjustment!$A$1:$H$99,MATCH(K39,Adjustment!$B$1:$B$99,0),$G$1+3))*IF(L39="",1,INDEX(Adjustment!$A$1:$H$99,MATCH(L39,Adjustment!$B$1:$B$99,0),$G$1+3)))</f>
      </c>
      <c r="Q39" s="32">
        <f t="shared" si="1"/>
      </c>
      <c r="R39" s="52"/>
      <c r="S39" s="52"/>
      <c r="T39" s="52"/>
      <c r="U39" s="40">
        <f t="shared" si="2"/>
      </c>
      <c r="V39" s="40">
        <f t="shared" si="3"/>
      </c>
    </row>
    <row r="40" spans="1:22" s="27" customFormat="1" ht="12.75">
      <c r="A40" s="54">
        <v>40</v>
      </c>
      <c r="B40" s="33">
        <v>38</v>
      </c>
      <c r="C40" s="33"/>
      <c r="D40" s="33"/>
      <c r="E40" s="55"/>
      <c r="F40" s="105"/>
      <c r="G40" s="78"/>
      <c r="H40" s="55"/>
      <c r="I40" s="98"/>
      <c r="L40" s="27">
        <f t="shared" si="4"/>
      </c>
      <c r="M40" s="27">
        <f>IF(H40="","",INDEX(SCHRS!$A$1:J$911,MATCH(H40,SCHRS!$B$1:$B$911,0),3))</f>
      </c>
      <c r="N40" s="31">
        <f t="shared" si="0"/>
      </c>
      <c r="O40" s="32">
        <f>IF(H40="","",INDEX(SCHRS!$A$1:$J$911,MATCH(H40,SCHRS!$B$1:$B$911,0),$G$1+5))</f>
      </c>
      <c r="P40" s="32">
        <f>IF(H40="","",IF(J40="",1,INDEX(Adjustment!$A$1:$H$99,MATCH(J40,Adjustment!$B$1:$B$99,0),$G$1+3))*IF(K40="",1,INDEX(Adjustment!$A$1:$H$99,MATCH(K40,Adjustment!$B$1:$B$99,0),$G$1+3))*IF(L40="",1,INDEX(Adjustment!$A$1:$H$99,MATCH(L40,Adjustment!$B$1:$B$99,0),$G$1+3)))</f>
      </c>
      <c r="Q40" s="32">
        <f t="shared" si="1"/>
      </c>
      <c r="R40" s="52"/>
      <c r="S40" s="52"/>
      <c r="T40" s="52"/>
      <c r="U40" s="40">
        <f t="shared" si="2"/>
      </c>
      <c r="V40" s="40">
        <f t="shared" si="3"/>
      </c>
    </row>
  </sheetData>
  <sheetProtection/>
  <mergeCells count="3">
    <mergeCell ref="J1:L1"/>
    <mergeCell ref="R1:V1"/>
    <mergeCell ref="O1:P1"/>
  </mergeCells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7.28125" style="60" bestFit="1" customWidth="1"/>
    <col min="2" max="2" width="5.421875" style="60" bestFit="1" customWidth="1"/>
    <col min="3" max="3" width="14.00390625" style="60" bestFit="1" customWidth="1"/>
    <col min="4" max="4" width="12.7109375" style="60" bestFit="1" customWidth="1"/>
    <col min="5" max="5" width="5.7109375" style="60" bestFit="1" customWidth="1"/>
    <col min="6" max="6" width="6.140625" style="60" bestFit="1" customWidth="1"/>
    <col min="7" max="10" width="6.7109375" style="60" bestFit="1" customWidth="1"/>
    <col min="11" max="11" width="6.28125" style="60" bestFit="1" customWidth="1"/>
    <col min="12" max="12" width="5.28125" style="67" bestFit="1" customWidth="1"/>
    <col min="13" max="13" width="4.28125" style="67" bestFit="1" customWidth="1"/>
    <col min="14" max="16384" width="8.7109375" style="60" customWidth="1"/>
  </cols>
  <sheetData>
    <row r="1" spans="1:13" ht="12.75">
      <c r="A1" s="22" t="s">
        <v>208</v>
      </c>
      <c r="B1" s="114" t="s">
        <v>171</v>
      </c>
      <c r="C1" s="114"/>
      <c r="D1" s="114"/>
      <c r="E1" s="114"/>
      <c r="F1" s="114"/>
      <c r="G1" s="114"/>
      <c r="H1" s="114"/>
      <c r="I1" s="114"/>
      <c r="J1" s="114"/>
      <c r="K1" s="114" t="s">
        <v>210</v>
      </c>
      <c r="L1" s="114"/>
      <c r="M1" s="114"/>
    </row>
    <row r="2" spans="1:13" ht="12.75">
      <c r="A2" s="22" t="s">
        <v>91</v>
      </c>
      <c r="B2" s="22" t="s">
        <v>172</v>
      </c>
      <c r="C2" s="22" t="s">
        <v>92</v>
      </c>
      <c r="D2" s="22" t="s">
        <v>93</v>
      </c>
      <c r="E2" s="22" t="s">
        <v>94</v>
      </c>
      <c r="F2" s="25" t="s">
        <v>5</v>
      </c>
      <c r="G2" s="25" t="s">
        <v>173</v>
      </c>
      <c r="H2" s="25" t="s">
        <v>174</v>
      </c>
      <c r="I2" s="25" t="s">
        <v>175</v>
      </c>
      <c r="J2" s="25" t="s">
        <v>176</v>
      </c>
      <c r="K2" s="25" t="s">
        <v>177</v>
      </c>
      <c r="L2" s="43" t="s">
        <v>178</v>
      </c>
      <c r="M2" s="43" t="s">
        <v>179</v>
      </c>
    </row>
    <row r="3" spans="1:13" ht="12.75">
      <c r="A3" s="27"/>
      <c r="B3" s="33"/>
      <c r="C3" s="29"/>
      <c r="D3" s="29"/>
      <c r="E3" s="30"/>
      <c r="F3" s="30"/>
      <c r="G3" s="33"/>
      <c r="H3" s="33"/>
      <c r="I3" s="33"/>
      <c r="J3" s="33"/>
      <c r="K3" s="38">
        <f aca="true" t="shared" si="0" ref="K3:K12">MAX(G3:J3)</f>
        <v>0</v>
      </c>
      <c r="L3" s="42">
        <f aca="true" t="shared" si="1" ref="L3:L12">SUM(G3:J3)</f>
        <v>0</v>
      </c>
      <c r="M3" s="42">
        <f aca="true" t="shared" si="2" ref="M3:M12">L3-K3</f>
        <v>0</v>
      </c>
    </row>
    <row r="4" spans="1:13" ht="12.75">
      <c r="A4" s="27"/>
      <c r="B4" s="33"/>
      <c r="C4" s="34"/>
      <c r="D4" s="34"/>
      <c r="E4" s="37"/>
      <c r="F4" s="36"/>
      <c r="G4" s="33"/>
      <c r="H4" s="33"/>
      <c r="I4" s="33"/>
      <c r="J4" s="33"/>
      <c r="K4" s="38">
        <f t="shared" si="0"/>
        <v>0</v>
      </c>
      <c r="L4" s="42">
        <f t="shared" si="1"/>
        <v>0</v>
      </c>
      <c r="M4" s="42">
        <f t="shared" si="2"/>
        <v>0</v>
      </c>
    </row>
    <row r="5" spans="1:13" ht="12.75">
      <c r="A5" s="27"/>
      <c r="B5" s="33"/>
      <c r="C5" s="29"/>
      <c r="D5" s="29"/>
      <c r="E5" s="30"/>
      <c r="F5" s="30"/>
      <c r="G5" s="33"/>
      <c r="H5" s="33"/>
      <c r="I5" s="33"/>
      <c r="J5" s="33"/>
      <c r="K5" s="38">
        <f t="shared" si="0"/>
        <v>0</v>
      </c>
      <c r="L5" s="42">
        <f t="shared" si="1"/>
        <v>0</v>
      </c>
      <c r="M5" s="42">
        <f t="shared" si="2"/>
        <v>0</v>
      </c>
    </row>
    <row r="6" spans="1:13" ht="12.75">
      <c r="A6" s="27"/>
      <c r="B6" s="33"/>
      <c r="C6" s="29"/>
      <c r="D6" s="29"/>
      <c r="E6" s="30"/>
      <c r="F6" s="30"/>
      <c r="G6" s="33"/>
      <c r="H6" s="33"/>
      <c r="I6" s="33"/>
      <c r="J6" s="33"/>
      <c r="K6" s="38">
        <f t="shared" si="0"/>
        <v>0</v>
      </c>
      <c r="L6" s="42">
        <f t="shared" si="1"/>
        <v>0</v>
      </c>
      <c r="M6" s="42">
        <f t="shared" si="2"/>
        <v>0</v>
      </c>
    </row>
    <row r="7" spans="1:13" ht="12.75">
      <c r="A7" s="27"/>
      <c r="B7" s="33"/>
      <c r="C7" s="29"/>
      <c r="D7" s="29"/>
      <c r="E7" s="30"/>
      <c r="F7" s="30"/>
      <c r="G7" s="33"/>
      <c r="H7" s="33"/>
      <c r="I7" s="33"/>
      <c r="J7" s="33"/>
      <c r="K7" s="38">
        <f t="shared" si="0"/>
        <v>0</v>
      </c>
      <c r="L7" s="42">
        <f t="shared" si="1"/>
        <v>0</v>
      </c>
      <c r="M7" s="42">
        <f t="shared" si="2"/>
        <v>0</v>
      </c>
    </row>
    <row r="8" spans="1:13" ht="12.75">
      <c r="A8" s="27"/>
      <c r="B8" s="33"/>
      <c r="C8" s="29"/>
      <c r="D8" s="29"/>
      <c r="E8" s="30"/>
      <c r="F8" s="30"/>
      <c r="G8" s="33"/>
      <c r="H8" s="33"/>
      <c r="I8" s="33"/>
      <c r="J8" s="33"/>
      <c r="K8" s="38">
        <f>MAX(G8:J8)</f>
        <v>0</v>
      </c>
      <c r="L8" s="42">
        <f>SUM(G8:J8)</f>
        <v>0</v>
      </c>
      <c r="M8" s="42">
        <f>L8-K8</f>
        <v>0</v>
      </c>
    </row>
    <row r="9" spans="1:13" ht="12.75">
      <c r="A9" s="27"/>
      <c r="B9" s="33"/>
      <c r="C9" s="34"/>
      <c r="D9" s="34"/>
      <c r="E9" s="35"/>
      <c r="F9" s="36"/>
      <c r="G9" s="33"/>
      <c r="H9" s="33"/>
      <c r="I9" s="33"/>
      <c r="J9" s="33"/>
      <c r="K9" s="38">
        <f t="shared" si="0"/>
        <v>0</v>
      </c>
      <c r="L9" s="42">
        <f t="shared" si="1"/>
        <v>0</v>
      </c>
      <c r="M9" s="42">
        <f t="shared" si="2"/>
        <v>0</v>
      </c>
    </row>
    <row r="10" spans="1:13" ht="12.75">
      <c r="A10" s="27"/>
      <c r="B10" s="33"/>
      <c r="C10" s="29"/>
      <c r="D10" s="29"/>
      <c r="E10" s="30"/>
      <c r="F10" s="30"/>
      <c r="G10" s="33"/>
      <c r="H10" s="33"/>
      <c r="I10" s="33"/>
      <c r="J10" s="33"/>
      <c r="K10" s="38">
        <f t="shared" si="0"/>
        <v>0</v>
      </c>
      <c r="L10" s="42">
        <f t="shared" si="1"/>
        <v>0</v>
      </c>
      <c r="M10" s="42">
        <f t="shared" si="2"/>
        <v>0</v>
      </c>
    </row>
    <row r="11" spans="1:13" ht="12.75">
      <c r="A11" s="27"/>
      <c r="B11" s="33"/>
      <c r="C11" s="29"/>
      <c r="D11" s="29"/>
      <c r="E11" s="30"/>
      <c r="F11" s="30"/>
      <c r="G11" s="33"/>
      <c r="H11" s="33"/>
      <c r="I11" s="33"/>
      <c r="J11" s="33"/>
      <c r="K11" s="38">
        <f t="shared" si="0"/>
        <v>0</v>
      </c>
      <c r="L11" s="42">
        <f t="shared" si="1"/>
        <v>0</v>
      </c>
      <c r="M11" s="42">
        <f t="shared" si="2"/>
        <v>0</v>
      </c>
    </row>
    <row r="12" spans="1:13" ht="12.75">
      <c r="A12" s="27"/>
      <c r="B12" s="33"/>
      <c r="C12" s="29"/>
      <c r="D12" s="29"/>
      <c r="E12" s="30"/>
      <c r="F12" s="30"/>
      <c r="G12" s="33"/>
      <c r="H12" s="33"/>
      <c r="I12" s="33"/>
      <c r="J12" s="33"/>
      <c r="K12" s="38">
        <f t="shared" si="0"/>
        <v>0</v>
      </c>
      <c r="L12" s="42">
        <f t="shared" si="1"/>
        <v>0</v>
      </c>
      <c r="M12" s="42">
        <f t="shared" si="2"/>
        <v>0</v>
      </c>
    </row>
    <row r="13" spans="1:13" ht="12.75">
      <c r="A13" s="27"/>
      <c r="B13" s="33"/>
      <c r="C13" s="29"/>
      <c r="D13" s="29"/>
      <c r="E13" s="30"/>
      <c r="F13" s="30"/>
      <c r="G13" s="33"/>
      <c r="H13" s="33"/>
      <c r="I13" s="33"/>
      <c r="J13" s="33"/>
      <c r="K13" s="38">
        <f>MAX(G13:J13)</f>
        <v>0</v>
      </c>
      <c r="L13" s="42">
        <f>SUM(G13:J13)</f>
        <v>0</v>
      </c>
      <c r="M13" s="42">
        <f>L13-K13</f>
        <v>0</v>
      </c>
    </row>
    <row r="14" spans="1:13" ht="12.75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38">
        <f aca="true" t="shared" si="3" ref="K14:K22">MAX(G14:J14)</f>
        <v>0</v>
      </c>
      <c r="L14" s="42">
        <f aca="true" t="shared" si="4" ref="L14:L22">SUM(G14:J14)</f>
        <v>0</v>
      </c>
      <c r="M14" s="42">
        <f aca="true" t="shared" si="5" ref="M14:M22">L14-K14</f>
        <v>0</v>
      </c>
    </row>
    <row r="15" spans="1:13" ht="12.75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38">
        <f t="shared" si="3"/>
        <v>0</v>
      </c>
      <c r="L15" s="42">
        <f t="shared" si="4"/>
        <v>0</v>
      </c>
      <c r="M15" s="42">
        <f t="shared" si="5"/>
        <v>0</v>
      </c>
    </row>
    <row r="16" spans="1:13" ht="12.75">
      <c r="A16" s="23"/>
      <c r="B16" s="27"/>
      <c r="C16" s="27"/>
      <c r="D16" s="27"/>
      <c r="E16" s="27"/>
      <c r="F16" s="27"/>
      <c r="G16" s="27"/>
      <c r="H16" s="27"/>
      <c r="I16" s="27"/>
      <c r="J16" s="27"/>
      <c r="K16" s="38">
        <f t="shared" si="3"/>
        <v>0</v>
      </c>
      <c r="L16" s="42">
        <f t="shared" si="4"/>
        <v>0</v>
      </c>
      <c r="M16" s="42">
        <f t="shared" si="5"/>
        <v>0</v>
      </c>
    </row>
    <row r="17" spans="1:13" ht="12.75">
      <c r="A17" s="23"/>
      <c r="B17" s="27"/>
      <c r="C17" s="27"/>
      <c r="D17" s="27"/>
      <c r="E17" s="27"/>
      <c r="F17" s="27"/>
      <c r="G17" s="27"/>
      <c r="H17" s="27"/>
      <c r="I17" s="27"/>
      <c r="J17" s="27"/>
      <c r="K17" s="38">
        <f t="shared" si="3"/>
        <v>0</v>
      </c>
      <c r="L17" s="42">
        <f t="shared" si="4"/>
        <v>0</v>
      </c>
      <c r="M17" s="42">
        <f t="shared" si="5"/>
        <v>0</v>
      </c>
    </row>
    <row r="18" spans="1:13" ht="12.75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38">
        <f t="shared" si="3"/>
        <v>0</v>
      </c>
      <c r="L18" s="42">
        <f t="shared" si="4"/>
        <v>0</v>
      </c>
      <c r="M18" s="42">
        <f t="shared" si="5"/>
        <v>0</v>
      </c>
    </row>
    <row r="19" spans="1:13" ht="12.75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38">
        <f t="shared" si="3"/>
        <v>0</v>
      </c>
      <c r="L19" s="42">
        <f t="shared" si="4"/>
        <v>0</v>
      </c>
      <c r="M19" s="42">
        <f t="shared" si="5"/>
        <v>0</v>
      </c>
    </row>
    <row r="20" spans="1:13" ht="12.75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38">
        <f t="shared" si="3"/>
        <v>0</v>
      </c>
      <c r="L20" s="42">
        <f t="shared" si="4"/>
        <v>0</v>
      </c>
      <c r="M20" s="42">
        <f t="shared" si="5"/>
        <v>0</v>
      </c>
    </row>
    <row r="21" spans="1:13" ht="12.75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38">
        <f t="shared" si="3"/>
        <v>0</v>
      </c>
      <c r="L21" s="42">
        <f t="shared" si="4"/>
        <v>0</v>
      </c>
      <c r="M21" s="42">
        <f t="shared" si="5"/>
        <v>0</v>
      </c>
    </row>
    <row r="22" spans="1:13" ht="12.75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38">
        <f t="shared" si="3"/>
        <v>0</v>
      </c>
      <c r="L22" s="42">
        <f t="shared" si="4"/>
        <v>0</v>
      </c>
      <c r="M22" s="42">
        <f t="shared" si="5"/>
        <v>0</v>
      </c>
    </row>
    <row r="23" ht="12.75">
      <c r="A23" s="66"/>
    </row>
    <row r="24" ht="12.75">
      <c r="A24" s="66"/>
    </row>
    <row r="25" ht="12.75">
      <c r="A25" s="66"/>
    </row>
    <row r="26" ht="12.75">
      <c r="A26" s="66"/>
    </row>
    <row r="27" ht="12.75">
      <c r="A27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</sheetData>
  <sheetProtection/>
  <mergeCells count="2">
    <mergeCell ref="B1:J1"/>
    <mergeCell ref="K1:M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zoomScalePageLayoutView="0" workbookViewId="0" topLeftCell="A1">
      <selection activeCell="D1" sqref="D1:D21"/>
    </sheetView>
  </sheetViews>
  <sheetFormatPr defaultColWidth="8.8515625" defaultRowHeight="12.75"/>
  <cols>
    <col min="1" max="1" width="59.7109375" style="0" bestFit="1" customWidth="1"/>
    <col min="2" max="3" width="8.8515625" style="0" customWidth="1"/>
    <col min="4" max="4" width="2.7109375" style="21" bestFit="1" customWidth="1"/>
    <col min="5" max="5" width="8.8515625" style="0" customWidth="1"/>
    <col min="6" max="6" width="2.7109375" style="0" bestFit="1" customWidth="1"/>
  </cols>
  <sheetData>
    <row r="1" spans="1:6" ht="12.75">
      <c r="A1" s="10" t="s">
        <v>198</v>
      </c>
      <c r="D1" s="21">
        <v>1</v>
      </c>
      <c r="F1">
        <v>1</v>
      </c>
    </row>
    <row r="2" spans="1:6" ht="12.75">
      <c r="A2" t="s">
        <v>162</v>
      </c>
      <c r="D2" s="21">
        <v>2</v>
      </c>
      <c r="F2">
        <f aca="true" t="shared" si="0" ref="F2:F33">F1+1</f>
        <v>2</v>
      </c>
    </row>
    <row r="3" spans="1:6" ht="12.75">
      <c r="A3" t="s">
        <v>163</v>
      </c>
      <c r="D3" s="21">
        <v>3</v>
      </c>
      <c r="F3">
        <f t="shared" si="0"/>
        <v>3</v>
      </c>
    </row>
    <row r="4" spans="1:6" ht="12.75">
      <c r="A4" t="s">
        <v>165</v>
      </c>
      <c r="D4" s="21">
        <v>4</v>
      </c>
      <c r="F4">
        <f t="shared" si="0"/>
        <v>4</v>
      </c>
    </row>
    <row r="5" spans="1:6" ht="12.75">
      <c r="A5" t="s">
        <v>195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197</v>
      </c>
      <c r="D8" s="21">
        <v>8</v>
      </c>
      <c r="F8">
        <f t="shared" si="0"/>
        <v>8</v>
      </c>
    </row>
    <row r="9" spans="1:6" ht="12.75">
      <c r="A9" t="s">
        <v>196</v>
      </c>
      <c r="D9" s="21">
        <v>9</v>
      </c>
      <c r="F9">
        <f t="shared" si="0"/>
        <v>9</v>
      </c>
    </row>
    <row r="10" spans="1:6" ht="12.75">
      <c r="A10" t="s">
        <v>170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166</v>
      </c>
      <c r="D12" s="21">
        <v>12</v>
      </c>
      <c r="F12">
        <f t="shared" si="0"/>
        <v>12</v>
      </c>
    </row>
    <row r="13" spans="1:6" ht="12.75">
      <c r="A13" s="20" t="s">
        <v>167</v>
      </c>
      <c r="D13" s="21">
        <v>13</v>
      </c>
      <c r="F13">
        <f t="shared" si="0"/>
        <v>13</v>
      </c>
    </row>
    <row r="14" spans="1:6" ht="12.75">
      <c r="A14" t="s">
        <v>168</v>
      </c>
      <c r="D14" s="21">
        <v>14</v>
      </c>
      <c r="F14">
        <f t="shared" si="0"/>
        <v>14</v>
      </c>
    </row>
    <row r="15" spans="1:6" ht="12.75">
      <c r="A15" t="s">
        <v>169</v>
      </c>
      <c r="D15" s="21">
        <v>15</v>
      </c>
      <c r="F15">
        <f t="shared" si="0"/>
        <v>15</v>
      </c>
    </row>
    <row r="16" spans="1:6" ht="12.75">
      <c r="A16" t="s">
        <v>199</v>
      </c>
      <c r="D16" s="21">
        <v>16</v>
      </c>
      <c r="F16">
        <f t="shared" si="0"/>
        <v>16</v>
      </c>
    </row>
    <row r="17" spans="1:6" ht="12.75">
      <c r="A17" t="s">
        <v>200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171</v>
      </c>
      <c r="D20" s="21">
        <v>20</v>
      </c>
      <c r="F20">
        <f t="shared" si="0"/>
        <v>20</v>
      </c>
    </row>
    <row r="21" spans="1:6" ht="12.75">
      <c r="A21" t="s">
        <v>201</v>
      </c>
      <c r="D21" s="21">
        <v>21</v>
      </c>
      <c r="F21">
        <f t="shared" si="0"/>
        <v>21</v>
      </c>
    </row>
    <row r="22" spans="1:6" ht="12.75">
      <c r="A22" t="s">
        <v>202</v>
      </c>
      <c r="D22" s="21">
        <v>22</v>
      </c>
      <c r="F22">
        <f t="shared" si="0"/>
        <v>22</v>
      </c>
    </row>
    <row r="23" spans="1:6" ht="12.75">
      <c r="A23" t="s">
        <v>212</v>
      </c>
      <c r="D23" s="21">
        <v>23</v>
      </c>
      <c r="F23">
        <f t="shared" si="0"/>
        <v>23</v>
      </c>
    </row>
    <row r="24" spans="1:6" ht="12.75">
      <c r="A24" t="s">
        <v>213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193</v>
      </c>
      <c r="D26" s="21">
        <v>26</v>
      </c>
      <c r="F26">
        <f t="shared" si="0"/>
        <v>26</v>
      </c>
    </row>
    <row r="27" spans="1:6" ht="12.75">
      <c r="A27" t="s">
        <v>182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183</v>
      </c>
      <c r="D29" s="21">
        <v>29</v>
      </c>
      <c r="F29">
        <f t="shared" si="0"/>
        <v>29</v>
      </c>
    </row>
    <row r="30" spans="1:6" ht="12.75">
      <c r="A30" t="s">
        <v>170</v>
      </c>
      <c r="D30" s="21">
        <v>30</v>
      </c>
      <c r="F30">
        <f t="shared" si="0"/>
        <v>30</v>
      </c>
    </row>
    <row r="31" spans="1:6" ht="12.75">
      <c r="A31" t="s">
        <v>184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185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192</v>
      </c>
      <c r="D36" s="21">
        <v>36</v>
      </c>
      <c r="F36">
        <f t="shared" si="1"/>
        <v>36</v>
      </c>
    </row>
    <row r="37" spans="1:6" ht="12.75">
      <c r="A37" t="s">
        <v>186</v>
      </c>
      <c r="D37" s="21">
        <v>37</v>
      </c>
      <c r="F37">
        <f t="shared" si="1"/>
        <v>37</v>
      </c>
    </row>
    <row r="38" spans="1:6" ht="12.75">
      <c r="A38" t="s">
        <v>187</v>
      </c>
      <c r="D38" s="21">
        <v>38</v>
      </c>
      <c r="F38">
        <f t="shared" si="1"/>
        <v>38</v>
      </c>
    </row>
    <row r="39" spans="1:6" ht="12.75">
      <c r="A39" t="s">
        <v>188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189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190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191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194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203</v>
      </c>
      <c r="D50" s="21">
        <v>50</v>
      </c>
      <c r="F50">
        <f t="shared" si="1"/>
        <v>50</v>
      </c>
    </row>
    <row r="51" ht="12.75">
      <c r="A51" t="s">
        <v>204</v>
      </c>
    </row>
    <row r="52" ht="12.75">
      <c r="A52" t="s">
        <v>205</v>
      </c>
    </row>
    <row r="53" ht="12.75">
      <c r="A53" t="s">
        <v>206</v>
      </c>
    </row>
    <row r="54" ht="12.75">
      <c r="A54" t="s">
        <v>222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</row>
    <row r="2" spans="1:5" ht="12.75">
      <c r="A2" s="11">
        <v>0</v>
      </c>
      <c r="B2" s="11" t="s">
        <v>114</v>
      </c>
      <c r="C2" s="11" t="s">
        <v>115</v>
      </c>
      <c r="D2" s="11" t="s">
        <v>116</v>
      </c>
      <c r="E2" s="12" t="s">
        <v>117</v>
      </c>
    </row>
    <row r="3" spans="1:5" ht="12.75">
      <c r="A3" s="13"/>
      <c r="B3" s="13"/>
      <c r="C3" s="13" t="s">
        <v>118</v>
      </c>
      <c r="D3" s="13"/>
      <c r="E3" s="14"/>
    </row>
    <row r="4" spans="1:5" ht="12.75">
      <c r="A4" s="13"/>
      <c r="B4" s="13"/>
      <c r="C4" s="13" t="s">
        <v>119</v>
      </c>
      <c r="D4" s="13" t="s">
        <v>120</v>
      </c>
      <c r="E4" s="14"/>
    </row>
    <row r="5" spans="1:5" ht="12.75">
      <c r="A5" s="13"/>
      <c r="B5" s="13"/>
      <c r="C5" s="13" t="s">
        <v>121</v>
      </c>
      <c r="D5" s="13"/>
      <c r="E5" s="14"/>
    </row>
    <row r="6" spans="1:5" ht="12.75">
      <c r="A6" s="13">
        <v>1</v>
      </c>
      <c r="B6" s="13" t="s">
        <v>122</v>
      </c>
      <c r="C6" s="13" t="s">
        <v>123</v>
      </c>
      <c r="D6" s="13" t="s">
        <v>124</v>
      </c>
      <c r="E6" s="14" t="s">
        <v>125</v>
      </c>
    </row>
    <row r="7" spans="1:5" ht="12.75">
      <c r="A7" s="13"/>
      <c r="B7" s="13"/>
      <c r="C7" s="13" t="s">
        <v>126</v>
      </c>
      <c r="D7" s="13"/>
      <c r="E7" s="14"/>
    </row>
    <row r="8" spans="1:5" ht="12.75">
      <c r="A8" s="13"/>
      <c r="B8" s="13"/>
      <c r="C8" s="44" t="s">
        <v>127</v>
      </c>
      <c r="D8" s="13" t="s">
        <v>128</v>
      </c>
      <c r="E8" s="14"/>
    </row>
    <row r="9" spans="1:5" ht="13.5" thickBot="1">
      <c r="A9" s="15"/>
      <c r="B9" s="15"/>
      <c r="C9" s="15" t="s">
        <v>129</v>
      </c>
      <c r="D9" s="15"/>
      <c r="E9" s="16"/>
    </row>
    <row r="10" spans="1:5" ht="12.75">
      <c r="A10" s="17">
        <v>2</v>
      </c>
      <c r="B10" s="11" t="s">
        <v>130</v>
      </c>
      <c r="C10" s="11" t="s">
        <v>131</v>
      </c>
      <c r="D10" s="11" t="s">
        <v>132</v>
      </c>
      <c r="E10" s="12" t="s">
        <v>133</v>
      </c>
    </row>
    <row r="11" spans="1:5" ht="12.75">
      <c r="A11" s="18"/>
      <c r="B11" s="13"/>
      <c r="C11" s="13" t="s">
        <v>134</v>
      </c>
      <c r="D11" s="13"/>
      <c r="E11" s="14"/>
    </row>
    <row r="12" spans="1:5" ht="12.75">
      <c r="A12" s="18"/>
      <c r="B12" s="13"/>
      <c r="C12" s="44" t="s">
        <v>135</v>
      </c>
      <c r="D12" s="13" t="s">
        <v>136</v>
      </c>
      <c r="E12" s="14"/>
    </row>
    <row r="13" spans="1:5" ht="12.75">
      <c r="A13" s="18"/>
      <c r="B13" s="13"/>
      <c r="C13" s="13" t="s">
        <v>137</v>
      </c>
      <c r="D13" s="13"/>
      <c r="E13" s="14"/>
    </row>
    <row r="14" spans="1:5" ht="12.75">
      <c r="A14" s="18">
        <v>3</v>
      </c>
      <c r="B14" s="13" t="s">
        <v>138</v>
      </c>
      <c r="C14" s="13" t="s">
        <v>139</v>
      </c>
      <c r="D14" s="13" t="s">
        <v>140</v>
      </c>
      <c r="E14" s="14" t="s">
        <v>141</v>
      </c>
    </row>
    <row r="15" spans="1:5" ht="12.75">
      <c r="A15" s="18"/>
      <c r="B15" s="13"/>
      <c r="C15" s="13" t="s">
        <v>142</v>
      </c>
      <c r="D15" s="13"/>
      <c r="E15" s="14"/>
    </row>
    <row r="16" spans="1:5" ht="12.75">
      <c r="A16" s="18"/>
      <c r="B16" s="13"/>
      <c r="C16" s="44" t="s">
        <v>143</v>
      </c>
      <c r="D16" s="13" t="s">
        <v>144</v>
      </c>
      <c r="E16" s="14"/>
    </row>
    <row r="17" spans="1:5" ht="13.5" thickBot="1">
      <c r="A17" s="19"/>
      <c r="B17" s="15"/>
      <c r="C17" s="15" t="s">
        <v>145</v>
      </c>
      <c r="D17" s="15"/>
      <c r="E17" s="16"/>
    </row>
    <row r="18" spans="1:5" ht="12.75">
      <c r="A18" s="17">
        <v>4</v>
      </c>
      <c r="B18" s="11" t="s">
        <v>146</v>
      </c>
      <c r="C18" s="11" t="s">
        <v>147</v>
      </c>
      <c r="D18" s="11" t="s">
        <v>148</v>
      </c>
      <c r="E18" s="12" t="s">
        <v>149</v>
      </c>
    </row>
    <row r="19" spans="1:5" ht="12.75">
      <c r="A19" s="18"/>
      <c r="B19" s="13"/>
      <c r="C19" s="13" t="s">
        <v>150</v>
      </c>
      <c r="D19" s="13"/>
      <c r="E19" s="14"/>
    </row>
    <row r="20" spans="1:5" ht="12.75">
      <c r="A20" s="18"/>
      <c r="B20" s="13"/>
      <c r="C20" s="44" t="s">
        <v>151</v>
      </c>
      <c r="D20" s="13" t="s">
        <v>152</v>
      </c>
      <c r="E20" s="14"/>
    </row>
    <row r="21" spans="1:5" ht="13.5" thickBot="1">
      <c r="A21" s="19"/>
      <c r="B21" s="15"/>
      <c r="C21" s="15" t="s">
        <v>153</v>
      </c>
      <c r="D21" s="15"/>
      <c r="E21" s="16"/>
    </row>
    <row r="22" spans="1:5" ht="12.75">
      <c r="A22" s="17">
        <v>5</v>
      </c>
      <c r="B22" s="11" t="s">
        <v>154</v>
      </c>
      <c r="C22" s="11" t="s">
        <v>155</v>
      </c>
      <c r="D22" s="11" t="s">
        <v>156</v>
      </c>
      <c r="E22" s="12" t="s">
        <v>157</v>
      </c>
    </row>
    <row r="23" spans="1:5" ht="12.75">
      <c r="A23" s="18"/>
      <c r="B23" s="13"/>
      <c r="C23" s="13" t="s">
        <v>158</v>
      </c>
      <c r="D23" s="13"/>
      <c r="E23" s="14"/>
    </row>
    <row r="24" spans="1:5" ht="12.75">
      <c r="A24" s="18"/>
      <c r="B24" s="13"/>
      <c r="C24" s="44" t="s">
        <v>159</v>
      </c>
      <c r="D24" s="13" t="s">
        <v>160</v>
      </c>
      <c r="E24" s="14"/>
    </row>
    <row r="25" spans="1:5" ht="13.5" thickBot="1">
      <c r="A25" s="19"/>
      <c r="B25" s="15"/>
      <c r="C25" s="15" t="s">
        <v>161</v>
      </c>
      <c r="D25" s="15"/>
      <c r="E25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35"/>
  <sheetViews>
    <sheetView zoomScalePageLayoutView="0" workbookViewId="0" topLeftCell="A3">
      <selection activeCell="E32" sqref="E32"/>
    </sheetView>
  </sheetViews>
  <sheetFormatPr defaultColWidth="8.8515625" defaultRowHeight="12.75"/>
  <cols>
    <col min="1" max="1" width="33.28125" style="6" bestFit="1" customWidth="1"/>
    <col min="2" max="2" width="7.421875" style="0" bestFit="1" customWidth="1"/>
    <col min="3" max="3" width="12.421875" style="0" bestFit="1" customWidth="1"/>
    <col min="4" max="4" width="13.8515625" style="0" bestFit="1" customWidth="1"/>
    <col min="5" max="5" width="12.00390625" style="70" bestFit="1" customWidth="1"/>
    <col min="6" max="10" width="6.8515625" style="6" bestFit="1" customWidth="1"/>
    <col min="11" max="11" width="16.421875" style="0" bestFit="1" customWidth="1"/>
    <col min="12" max="12" width="13.8515625" style="0" bestFit="1" customWidth="1"/>
  </cols>
  <sheetData>
    <row r="1" spans="1:12" ht="12.75">
      <c r="A1" s="3" t="s">
        <v>247</v>
      </c>
      <c r="B1" s="3" t="s">
        <v>6</v>
      </c>
      <c r="C1" s="4" t="s">
        <v>7</v>
      </c>
      <c r="D1" s="4" t="s">
        <v>8</v>
      </c>
      <c r="E1" s="68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  <c r="K1" s="72" t="s">
        <v>245</v>
      </c>
      <c r="L1" s="73" t="s">
        <v>246</v>
      </c>
    </row>
    <row r="2" spans="1:10" ht="12.75">
      <c r="A2" s="1" t="s">
        <v>181</v>
      </c>
      <c r="B2" s="1" t="s">
        <v>106</v>
      </c>
      <c r="C2" s="1" t="s">
        <v>107</v>
      </c>
      <c r="D2" s="1" t="s">
        <v>108</v>
      </c>
      <c r="E2" s="69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180</v>
      </c>
    </row>
    <row r="3" spans="1:10" ht="12.75">
      <c r="A3" t="s">
        <v>229</v>
      </c>
      <c r="B3" s="64" t="s">
        <v>228</v>
      </c>
      <c r="C3" s="65" t="s">
        <v>13</v>
      </c>
      <c r="D3" s="65" t="s">
        <v>13</v>
      </c>
      <c r="E3" s="70">
        <v>0.981</v>
      </c>
      <c r="F3" s="74">
        <f aca="true" t="shared" si="0" ref="F3:J12">E3</f>
        <v>0.981</v>
      </c>
      <c r="G3" s="74">
        <f t="shared" si="0"/>
        <v>0.981</v>
      </c>
      <c r="H3" s="74">
        <f t="shared" si="0"/>
        <v>0.981</v>
      </c>
      <c r="I3" s="74">
        <f t="shared" si="0"/>
        <v>0.981</v>
      </c>
      <c r="J3" s="74">
        <f t="shared" si="0"/>
        <v>0.981</v>
      </c>
    </row>
    <row r="4" spans="1:10" ht="12.75">
      <c r="A4" t="s">
        <v>230</v>
      </c>
      <c r="B4" s="64" t="s">
        <v>14</v>
      </c>
      <c r="C4" s="65" t="s">
        <v>13</v>
      </c>
      <c r="D4" s="65" t="s">
        <v>13</v>
      </c>
      <c r="E4" s="70">
        <v>1.002</v>
      </c>
      <c r="F4" s="74">
        <f t="shared" si="0"/>
        <v>1.002</v>
      </c>
      <c r="G4" s="74">
        <f t="shared" si="0"/>
        <v>1.002</v>
      </c>
      <c r="H4" s="74">
        <f t="shared" si="0"/>
        <v>1.002</v>
      </c>
      <c r="I4" s="74">
        <f t="shared" si="0"/>
        <v>1.002</v>
      </c>
      <c r="J4" s="74">
        <f t="shared" si="0"/>
        <v>1.002</v>
      </c>
    </row>
    <row r="5" spans="1:10" ht="12.75">
      <c r="A5" t="s">
        <v>252</v>
      </c>
      <c r="B5" s="64" t="s">
        <v>15</v>
      </c>
      <c r="C5" s="65" t="s">
        <v>13</v>
      </c>
      <c r="D5" s="65" t="s">
        <v>13</v>
      </c>
      <c r="E5">
        <v>1.035</v>
      </c>
      <c r="F5" s="74">
        <f t="shared" si="0"/>
        <v>1.035</v>
      </c>
      <c r="G5" s="74">
        <f t="shared" si="0"/>
        <v>1.035</v>
      </c>
      <c r="H5" s="74">
        <f t="shared" si="0"/>
        <v>1.035</v>
      </c>
      <c r="I5" s="74">
        <f t="shared" si="0"/>
        <v>1.035</v>
      </c>
      <c r="J5" s="74">
        <f t="shared" si="0"/>
        <v>1.035</v>
      </c>
    </row>
    <row r="6" spans="1:10" ht="12.75">
      <c r="A6" t="s">
        <v>251</v>
      </c>
      <c r="B6" s="64" t="s">
        <v>250</v>
      </c>
      <c r="C6" s="65" t="s">
        <v>13</v>
      </c>
      <c r="D6" s="65" t="s">
        <v>13</v>
      </c>
      <c r="E6">
        <v>1.051</v>
      </c>
      <c r="F6" s="74">
        <f t="shared" si="0"/>
        <v>1.051</v>
      </c>
      <c r="G6" s="74">
        <f t="shared" si="0"/>
        <v>1.051</v>
      </c>
      <c r="H6" s="74">
        <f t="shared" si="0"/>
        <v>1.051</v>
      </c>
      <c r="I6" s="74">
        <f t="shared" si="0"/>
        <v>1.051</v>
      </c>
      <c r="J6" s="74">
        <f t="shared" si="0"/>
        <v>1.051</v>
      </c>
    </row>
    <row r="7" spans="1:10" ht="12.75">
      <c r="A7" t="s">
        <v>231</v>
      </c>
      <c r="B7" s="64" t="s">
        <v>16</v>
      </c>
      <c r="C7" s="64">
        <v>330</v>
      </c>
      <c r="D7" s="64"/>
      <c r="E7">
        <v>1</v>
      </c>
      <c r="F7" s="74">
        <f t="shared" si="0"/>
        <v>1</v>
      </c>
      <c r="G7" s="74">
        <f t="shared" si="0"/>
        <v>1</v>
      </c>
      <c r="H7" s="74">
        <f t="shared" si="0"/>
        <v>1</v>
      </c>
      <c r="I7" s="74">
        <f t="shared" si="0"/>
        <v>1</v>
      </c>
      <c r="J7" s="74">
        <f t="shared" si="0"/>
        <v>1</v>
      </c>
    </row>
    <row r="8" spans="1:12" ht="12.75">
      <c r="A8" s="64" t="s">
        <v>225</v>
      </c>
      <c r="B8" s="64" t="s">
        <v>17</v>
      </c>
      <c r="C8" s="65" t="s">
        <v>13</v>
      </c>
      <c r="D8" s="65" t="s">
        <v>13</v>
      </c>
      <c r="E8">
        <f>K8/L8</f>
        <v>1.1298076923076923</v>
      </c>
      <c r="F8" s="74">
        <f t="shared" si="0"/>
        <v>1.1298076923076923</v>
      </c>
      <c r="G8" s="74">
        <f t="shared" si="0"/>
        <v>1.1298076923076923</v>
      </c>
      <c r="H8" s="74">
        <f t="shared" si="0"/>
        <v>1.1298076923076923</v>
      </c>
      <c r="I8" s="74">
        <f t="shared" si="0"/>
        <v>1.1298076923076923</v>
      </c>
      <c r="J8" s="74">
        <f t="shared" si="0"/>
        <v>1.1298076923076923</v>
      </c>
      <c r="K8" s="71">
        <v>70.5</v>
      </c>
      <c r="L8" s="64">
        <v>62.4</v>
      </c>
    </row>
    <row r="9" spans="1:10" ht="12.75">
      <c r="A9" t="s">
        <v>18</v>
      </c>
      <c r="B9" s="64" t="s">
        <v>19</v>
      </c>
      <c r="C9" s="65" t="s">
        <v>13</v>
      </c>
      <c r="D9" s="65" t="s">
        <v>13</v>
      </c>
      <c r="E9">
        <v>1.381</v>
      </c>
      <c r="F9" s="74">
        <f t="shared" si="0"/>
        <v>1.381</v>
      </c>
      <c r="G9" s="74">
        <f t="shared" si="0"/>
        <v>1.381</v>
      </c>
      <c r="H9" s="74">
        <f t="shared" si="0"/>
        <v>1.381</v>
      </c>
      <c r="I9" s="74">
        <f t="shared" si="0"/>
        <v>1.381</v>
      </c>
      <c r="J9" s="74">
        <f t="shared" si="0"/>
        <v>1.381</v>
      </c>
    </row>
    <row r="10" spans="1:10" ht="12.75">
      <c r="A10" t="s">
        <v>20</v>
      </c>
      <c r="B10" s="64" t="s">
        <v>21</v>
      </c>
      <c r="C10" s="65">
        <v>285</v>
      </c>
      <c r="D10" s="65" t="s">
        <v>13</v>
      </c>
      <c r="E10">
        <v>1.191</v>
      </c>
      <c r="F10" s="74">
        <f t="shared" si="0"/>
        <v>1.191</v>
      </c>
      <c r="G10" s="74">
        <f t="shared" si="0"/>
        <v>1.191</v>
      </c>
      <c r="H10" s="74">
        <f t="shared" si="0"/>
        <v>1.191</v>
      </c>
      <c r="I10" s="74">
        <f t="shared" si="0"/>
        <v>1.191</v>
      </c>
      <c r="J10" s="74">
        <f t="shared" si="0"/>
        <v>1.191</v>
      </c>
    </row>
    <row r="11" spans="1:10" ht="12.75">
      <c r="A11" t="s">
        <v>232</v>
      </c>
      <c r="B11" s="64" t="s">
        <v>22</v>
      </c>
      <c r="C11" s="65">
        <v>160</v>
      </c>
      <c r="D11" s="65" t="s">
        <v>13</v>
      </c>
      <c r="E11">
        <v>1.207</v>
      </c>
      <c r="F11" s="74">
        <f t="shared" si="0"/>
        <v>1.207</v>
      </c>
      <c r="G11" s="74">
        <f t="shared" si="0"/>
        <v>1.207</v>
      </c>
      <c r="H11" s="74">
        <f t="shared" si="0"/>
        <v>1.207</v>
      </c>
      <c r="I11" s="74">
        <f t="shared" si="0"/>
        <v>1.207</v>
      </c>
      <c r="J11" s="74">
        <f t="shared" si="0"/>
        <v>1.207</v>
      </c>
    </row>
    <row r="12" spans="1:10" ht="12.75">
      <c r="A12" t="s">
        <v>233</v>
      </c>
      <c r="B12" s="64" t="s">
        <v>254</v>
      </c>
      <c r="C12" s="65">
        <v>295</v>
      </c>
      <c r="D12" s="65" t="s">
        <v>13</v>
      </c>
      <c r="E12">
        <v>1.093</v>
      </c>
      <c r="F12" s="74">
        <f t="shared" si="0"/>
        <v>1.093</v>
      </c>
      <c r="G12" s="74">
        <f t="shared" si="0"/>
        <v>1.093</v>
      </c>
      <c r="H12" s="74">
        <f t="shared" si="0"/>
        <v>1.093</v>
      </c>
      <c r="I12" s="74">
        <f t="shared" si="0"/>
        <v>1.093</v>
      </c>
      <c r="J12" s="74">
        <f t="shared" si="0"/>
        <v>1.093</v>
      </c>
    </row>
    <row r="13" spans="1:10" ht="12.75">
      <c r="A13" t="s">
        <v>234</v>
      </c>
      <c r="B13" s="64" t="s">
        <v>28</v>
      </c>
      <c r="C13" s="65">
        <v>310</v>
      </c>
      <c r="D13" s="65" t="s">
        <v>13</v>
      </c>
      <c r="E13">
        <v>1.111</v>
      </c>
      <c r="F13" s="74">
        <f aca="true" t="shared" si="1" ref="F13:J25">E13</f>
        <v>1.111</v>
      </c>
      <c r="G13" s="74">
        <f t="shared" si="1"/>
        <v>1.111</v>
      </c>
      <c r="H13" s="74">
        <f t="shared" si="1"/>
        <v>1.111</v>
      </c>
      <c r="I13" s="74">
        <f t="shared" si="1"/>
        <v>1.111</v>
      </c>
      <c r="J13" s="74">
        <f t="shared" si="1"/>
        <v>1.111</v>
      </c>
    </row>
    <row r="14" spans="1:10" ht="12.75">
      <c r="A14" t="s">
        <v>253</v>
      </c>
      <c r="B14" s="64" t="s">
        <v>23</v>
      </c>
      <c r="C14" s="65">
        <v>295</v>
      </c>
      <c r="D14" s="65" t="s">
        <v>13</v>
      </c>
      <c r="E14">
        <v>1.089</v>
      </c>
      <c r="F14" s="74">
        <f t="shared" si="1"/>
        <v>1.089</v>
      </c>
      <c r="G14" s="74">
        <f t="shared" si="1"/>
        <v>1.089</v>
      </c>
      <c r="H14" s="74">
        <f t="shared" si="1"/>
        <v>1.089</v>
      </c>
      <c r="I14" s="74">
        <f t="shared" si="1"/>
        <v>1.089</v>
      </c>
      <c r="J14" s="74">
        <f t="shared" si="1"/>
        <v>1.089</v>
      </c>
    </row>
    <row r="15" spans="1:10" ht="12.75">
      <c r="A15" t="s">
        <v>302</v>
      </c>
      <c r="B15" s="10" t="s">
        <v>303</v>
      </c>
      <c r="C15" s="65">
        <v>310</v>
      </c>
      <c r="D15" s="65" t="s">
        <v>13</v>
      </c>
      <c r="E15">
        <v>1.074</v>
      </c>
      <c r="F15" s="74">
        <f t="shared" si="1"/>
        <v>1.074</v>
      </c>
      <c r="G15" s="74">
        <f t="shared" si="1"/>
        <v>1.074</v>
      </c>
      <c r="H15" s="74">
        <f t="shared" si="1"/>
        <v>1.074</v>
      </c>
      <c r="I15" s="74">
        <f t="shared" si="1"/>
        <v>1.074</v>
      </c>
      <c r="J15" s="74">
        <f t="shared" si="1"/>
        <v>1.074</v>
      </c>
    </row>
    <row r="16" spans="1:10" ht="12.75">
      <c r="A16" t="s">
        <v>235</v>
      </c>
      <c r="B16" s="64" t="s">
        <v>24</v>
      </c>
      <c r="C16" s="65">
        <v>295</v>
      </c>
      <c r="D16" s="65" t="s">
        <v>13</v>
      </c>
      <c r="E16">
        <v>1.021</v>
      </c>
      <c r="F16" s="74">
        <f t="shared" si="1"/>
        <v>1.021</v>
      </c>
      <c r="G16" s="74">
        <f t="shared" si="1"/>
        <v>1.021</v>
      </c>
      <c r="H16" s="74">
        <f t="shared" si="1"/>
        <v>1.021</v>
      </c>
      <c r="I16" s="74">
        <f t="shared" si="1"/>
        <v>1.021</v>
      </c>
      <c r="J16" s="74">
        <f t="shared" si="1"/>
        <v>1.021</v>
      </c>
    </row>
    <row r="17" spans="1:10" ht="12.75">
      <c r="A17" t="s">
        <v>236</v>
      </c>
      <c r="B17" s="64" t="s">
        <v>25</v>
      </c>
      <c r="C17" s="65">
        <v>330</v>
      </c>
      <c r="D17" s="65" t="s">
        <v>13</v>
      </c>
      <c r="E17">
        <v>0.949</v>
      </c>
      <c r="F17" s="74">
        <f t="shared" si="1"/>
        <v>0.949</v>
      </c>
      <c r="G17" s="74">
        <f t="shared" si="1"/>
        <v>0.949</v>
      </c>
      <c r="H17" s="74">
        <f t="shared" si="1"/>
        <v>0.949</v>
      </c>
      <c r="I17" s="74">
        <f t="shared" si="1"/>
        <v>0.949</v>
      </c>
      <c r="J17" s="74">
        <f t="shared" si="1"/>
        <v>0.949</v>
      </c>
    </row>
    <row r="18" spans="1:10" ht="12.75">
      <c r="A18" t="s">
        <v>237</v>
      </c>
      <c r="B18" s="64" t="s">
        <v>226</v>
      </c>
      <c r="C18" s="65" t="s">
        <v>13</v>
      </c>
      <c r="D18" s="65" t="s">
        <v>13</v>
      </c>
      <c r="E18">
        <v>1.082</v>
      </c>
      <c r="F18" s="74">
        <f t="shared" si="1"/>
        <v>1.082</v>
      </c>
      <c r="G18" s="74">
        <f t="shared" si="1"/>
        <v>1.082</v>
      </c>
      <c r="H18" s="74">
        <f t="shared" si="1"/>
        <v>1.082</v>
      </c>
      <c r="I18" s="74">
        <f t="shared" si="1"/>
        <v>1.082</v>
      </c>
      <c r="J18" s="74">
        <f t="shared" si="1"/>
        <v>1.082</v>
      </c>
    </row>
    <row r="19" spans="1:10" ht="12.75">
      <c r="A19" t="s">
        <v>255</v>
      </c>
      <c r="B19" s="64" t="s">
        <v>256</v>
      </c>
      <c r="C19" s="65" t="s">
        <v>13</v>
      </c>
      <c r="D19" s="65" t="s">
        <v>13</v>
      </c>
      <c r="E19">
        <v>1.133</v>
      </c>
      <c r="F19" s="74">
        <f t="shared" si="1"/>
        <v>1.133</v>
      </c>
      <c r="G19" s="74">
        <f t="shared" si="1"/>
        <v>1.133</v>
      </c>
      <c r="H19" s="74">
        <f t="shared" si="1"/>
        <v>1.133</v>
      </c>
      <c r="I19" s="74">
        <f t="shared" si="1"/>
        <v>1.133</v>
      </c>
      <c r="J19" s="74">
        <f t="shared" si="1"/>
        <v>1.133</v>
      </c>
    </row>
    <row r="20" spans="1:10" ht="12.75">
      <c r="A20" t="s">
        <v>26</v>
      </c>
      <c r="B20" s="64" t="s">
        <v>27</v>
      </c>
      <c r="C20" s="65" t="s">
        <v>13</v>
      </c>
      <c r="D20" s="65" t="s">
        <v>13</v>
      </c>
      <c r="E20">
        <v>1.303</v>
      </c>
      <c r="F20" s="74">
        <f t="shared" si="1"/>
        <v>1.303</v>
      </c>
      <c r="G20" s="74">
        <f t="shared" si="1"/>
        <v>1.303</v>
      </c>
      <c r="H20" s="74">
        <f t="shared" si="1"/>
        <v>1.303</v>
      </c>
      <c r="I20" s="74">
        <f t="shared" si="1"/>
        <v>1.303</v>
      </c>
      <c r="J20" s="74">
        <f t="shared" si="1"/>
        <v>1.303</v>
      </c>
    </row>
    <row r="21" spans="1:10" ht="12.75">
      <c r="A21" t="s">
        <v>238</v>
      </c>
      <c r="B21" s="64" t="s">
        <v>29</v>
      </c>
      <c r="C21" s="65">
        <v>308</v>
      </c>
      <c r="D21" s="65" t="s">
        <v>13</v>
      </c>
      <c r="E21">
        <v>1</v>
      </c>
      <c r="F21" s="74">
        <f t="shared" si="1"/>
        <v>1</v>
      </c>
      <c r="G21" s="74">
        <f t="shared" si="1"/>
        <v>1</v>
      </c>
      <c r="H21" s="74">
        <f t="shared" si="1"/>
        <v>1</v>
      </c>
      <c r="I21" s="74">
        <f t="shared" si="1"/>
        <v>1</v>
      </c>
      <c r="J21" s="74">
        <f t="shared" si="1"/>
        <v>1</v>
      </c>
    </row>
    <row r="22" spans="1:10" ht="12.75">
      <c r="A22" t="s">
        <v>30</v>
      </c>
      <c r="B22" s="64" t="s">
        <v>31</v>
      </c>
      <c r="C22" s="65" t="s">
        <v>13</v>
      </c>
      <c r="D22" s="65" t="s">
        <v>13</v>
      </c>
      <c r="E22">
        <v>1.505</v>
      </c>
      <c r="F22" s="74">
        <f t="shared" si="1"/>
        <v>1.505</v>
      </c>
      <c r="G22" s="74">
        <f t="shared" si="1"/>
        <v>1.505</v>
      </c>
      <c r="H22" s="74">
        <f t="shared" si="1"/>
        <v>1.505</v>
      </c>
      <c r="I22" s="74">
        <f t="shared" si="1"/>
        <v>1.505</v>
      </c>
      <c r="J22" s="74">
        <f t="shared" si="1"/>
        <v>1.505</v>
      </c>
    </row>
    <row r="23" spans="1:10" ht="12.75">
      <c r="A23" t="s">
        <v>240</v>
      </c>
      <c r="B23" s="75" t="s">
        <v>32</v>
      </c>
      <c r="C23" s="65">
        <v>145</v>
      </c>
      <c r="D23" s="65">
        <v>1</v>
      </c>
      <c r="E23">
        <v>1.249</v>
      </c>
      <c r="F23" s="74">
        <f t="shared" si="1"/>
        <v>1.249</v>
      </c>
      <c r="G23" s="74">
        <f t="shared" si="1"/>
        <v>1.249</v>
      </c>
      <c r="H23" s="74">
        <f t="shared" si="1"/>
        <v>1.249</v>
      </c>
      <c r="I23" s="74">
        <f t="shared" si="1"/>
        <v>1.249</v>
      </c>
      <c r="J23" s="74">
        <f t="shared" si="1"/>
        <v>1.249</v>
      </c>
    </row>
    <row r="24" spans="1:10" ht="12.75">
      <c r="A24" t="s">
        <v>241</v>
      </c>
      <c r="B24" s="75" t="s">
        <v>33</v>
      </c>
      <c r="C24" s="65">
        <v>145</v>
      </c>
      <c r="D24" s="65">
        <v>1</v>
      </c>
      <c r="E24">
        <v>1.117</v>
      </c>
      <c r="F24" s="74">
        <f t="shared" si="1"/>
        <v>1.117</v>
      </c>
      <c r="G24" s="74">
        <f t="shared" si="1"/>
        <v>1.117</v>
      </c>
      <c r="H24" s="74">
        <f t="shared" si="1"/>
        <v>1.117</v>
      </c>
      <c r="I24" s="74">
        <f t="shared" si="1"/>
        <v>1.117</v>
      </c>
      <c r="J24" s="74">
        <f t="shared" si="1"/>
        <v>1.117</v>
      </c>
    </row>
    <row r="25" spans="1:10" ht="12.75">
      <c r="A25" t="s">
        <v>278</v>
      </c>
      <c r="B25" s="75" t="s">
        <v>277</v>
      </c>
      <c r="C25" s="65">
        <v>290</v>
      </c>
      <c r="D25" s="65">
        <v>2</v>
      </c>
      <c r="E25">
        <v>1.018</v>
      </c>
      <c r="F25" s="74">
        <f t="shared" si="1"/>
        <v>1.018</v>
      </c>
      <c r="G25" s="74">
        <f t="shared" si="1"/>
        <v>1.018</v>
      </c>
      <c r="H25" s="74">
        <f t="shared" si="1"/>
        <v>1.018</v>
      </c>
      <c r="I25" s="74">
        <f t="shared" si="1"/>
        <v>1.018</v>
      </c>
      <c r="J25" s="74">
        <f t="shared" si="1"/>
        <v>1.018</v>
      </c>
    </row>
    <row r="26" spans="1:10" ht="12.75">
      <c r="A26" t="s">
        <v>242</v>
      </c>
      <c r="B26" s="75" t="s">
        <v>34</v>
      </c>
      <c r="C26" s="65">
        <v>145</v>
      </c>
      <c r="D26" s="65">
        <v>2</v>
      </c>
      <c r="E26">
        <v>1.005</v>
      </c>
      <c r="F26" s="74">
        <f aca="true" t="shared" si="2" ref="F26:J27">E26</f>
        <v>1.005</v>
      </c>
      <c r="G26" s="74">
        <f t="shared" si="2"/>
        <v>1.005</v>
      </c>
      <c r="H26" s="74">
        <f t="shared" si="2"/>
        <v>1.005</v>
      </c>
      <c r="I26" s="74">
        <f t="shared" si="2"/>
        <v>1.005</v>
      </c>
      <c r="J26" s="74">
        <f t="shared" si="2"/>
        <v>1.005</v>
      </c>
    </row>
    <row r="27" spans="1:10" ht="12.75">
      <c r="A27" t="s">
        <v>243</v>
      </c>
      <c r="B27" s="64" t="s">
        <v>36</v>
      </c>
      <c r="C27" s="65">
        <v>145</v>
      </c>
      <c r="D27" s="65">
        <v>1</v>
      </c>
      <c r="E27">
        <v>1.105</v>
      </c>
      <c r="F27" s="74">
        <f t="shared" si="2"/>
        <v>1.105</v>
      </c>
      <c r="G27" s="74">
        <f t="shared" si="2"/>
        <v>1.105</v>
      </c>
      <c r="H27" s="74">
        <f t="shared" si="2"/>
        <v>1.105</v>
      </c>
      <c r="I27" s="74">
        <f t="shared" si="2"/>
        <v>1.105</v>
      </c>
      <c r="J27" s="74">
        <f t="shared" si="2"/>
        <v>1.105</v>
      </c>
    </row>
    <row r="28" spans="1:10" ht="12.75">
      <c r="A28" t="s">
        <v>244</v>
      </c>
      <c r="B28" s="64" t="s">
        <v>37</v>
      </c>
      <c r="C28" s="65">
        <v>325</v>
      </c>
      <c r="D28" s="65">
        <v>2</v>
      </c>
      <c r="E28">
        <v>0.875</v>
      </c>
      <c r="F28" s="74">
        <f aca="true" t="shared" si="3" ref="F28:J35">E28</f>
        <v>0.875</v>
      </c>
      <c r="G28" s="74">
        <f t="shared" si="3"/>
        <v>0.875</v>
      </c>
      <c r="H28" s="74">
        <f t="shared" si="3"/>
        <v>0.875</v>
      </c>
      <c r="I28" s="74">
        <f t="shared" si="3"/>
        <v>0.875</v>
      </c>
      <c r="J28" s="74">
        <f t="shared" si="3"/>
        <v>0.875</v>
      </c>
    </row>
    <row r="29" spans="1:10" ht="12.75">
      <c r="A29" t="s">
        <v>279</v>
      </c>
      <c r="B29" s="77" t="s">
        <v>280</v>
      </c>
      <c r="C29" s="65" t="s">
        <v>13</v>
      </c>
      <c r="D29" s="65">
        <v>2</v>
      </c>
      <c r="E29">
        <v>0.88</v>
      </c>
      <c r="F29" s="74">
        <f t="shared" si="3"/>
        <v>0.88</v>
      </c>
      <c r="G29" s="74">
        <f t="shared" si="3"/>
        <v>0.88</v>
      </c>
      <c r="H29" s="74">
        <f t="shared" si="3"/>
        <v>0.88</v>
      </c>
      <c r="I29" s="74">
        <f t="shared" si="3"/>
        <v>0.88</v>
      </c>
      <c r="J29" s="74">
        <f t="shared" si="3"/>
        <v>0.88</v>
      </c>
    </row>
    <row r="30" spans="1:10" ht="12.75">
      <c r="A30" t="s">
        <v>274</v>
      </c>
      <c r="B30" s="64" t="s">
        <v>273</v>
      </c>
      <c r="C30" s="65" t="s">
        <v>13</v>
      </c>
      <c r="D30" s="65">
        <v>2</v>
      </c>
      <c r="E30">
        <v>0.856</v>
      </c>
      <c r="F30" s="74">
        <f t="shared" si="3"/>
        <v>0.856</v>
      </c>
      <c r="G30" s="74">
        <f t="shared" si="3"/>
        <v>0.856</v>
      </c>
      <c r="H30" s="74">
        <f t="shared" si="3"/>
        <v>0.856</v>
      </c>
      <c r="I30" s="74">
        <f t="shared" si="3"/>
        <v>0.856</v>
      </c>
      <c r="J30" s="74">
        <f t="shared" si="3"/>
        <v>0.856</v>
      </c>
    </row>
    <row r="31" spans="1:10" ht="12.75">
      <c r="A31" t="s">
        <v>275</v>
      </c>
      <c r="B31" s="64" t="s">
        <v>276</v>
      </c>
      <c r="C31" s="65" t="s">
        <v>13</v>
      </c>
      <c r="D31" s="65">
        <v>2</v>
      </c>
      <c r="E31">
        <v>0.856</v>
      </c>
      <c r="F31" s="74">
        <f t="shared" si="3"/>
        <v>0.856</v>
      </c>
      <c r="G31" s="74">
        <f t="shared" si="3"/>
        <v>0.856</v>
      </c>
      <c r="H31" s="74">
        <f t="shared" si="3"/>
        <v>0.856</v>
      </c>
      <c r="I31" s="74">
        <f t="shared" si="3"/>
        <v>0.856</v>
      </c>
      <c r="J31" s="74">
        <f t="shared" si="3"/>
        <v>0.856</v>
      </c>
    </row>
    <row r="32" spans="1:10" ht="12.75">
      <c r="A32" t="s">
        <v>239</v>
      </c>
      <c r="B32" s="64" t="s">
        <v>35</v>
      </c>
      <c r="C32" s="65">
        <v>175</v>
      </c>
      <c r="D32" s="65">
        <v>1</v>
      </c>
      <c r="E32">
        <v>0.993</v>
      </c>
      <c r="F32" s="74">
        <f t="shared" si="3"/>
        <v>0.993</v>
      </c>
      <c r="G32" s="74">
        <f t="shared" si="3"/>
        <v>0.993</v>
      </c>
      <c r="H32" s="74">
        <f t="shared" si="3"/>
        <v>0.993</v>
      </c>
      <c r="I32" s="74">
        <f t="shared" si="3"/>
        <v>0.993</v>
      </c>
      <c r="J32" s="74">
        <f t="shared" si="3"/>
        <v>0.993</v>
      </c>
    </row>
    <row r="33" spans="1:10" ht="12.75">
      <c r="A33" t="s">
        <v>38</v>
      </c>
      <c r="B33" s="64" t="s">
        <v>39</v>
      </c>
      <c r="C33" s="65">
        <v>300</v>
      </c>
      <c r="D33" s="65">
        <v>2</v>
      </c>
      <c r="E33">
        <v>1.135</v>
      </c>
      <c r="F33" s="74">
        <f t="shared" si="3"/>
        <v>1.135</v>
      </c>
      <c r="G33" s="74">
        <f t="shared" si="3"/>
        <v>1.135</v>
      </c>
      <c r="H33" s="74">
        <f t="shared" si="3"/>
        <v>1.135</v>
      </c>
      <c r="I33" s="74">
        <f t="shared" si="3"/>
        <v>1.135</v>
      </c>
      <c r="J33" s="74">
        <f t="shared" si="3"/>
        <v>1.135</v>
      </c>
    </row>
    <row r="34" spans="1:10" ht="12.75">
      <c r="A34" t="s">
        <v>282</v>
      </c>
      <c r="B34" s="64" t="s">
        <v>281</v>
      </c>
      <c r="C34" s="65">
        <v>295</v>
      </c>
      <c r="D34" s="65">
        <v>2</v>
      </c>
      <c r="E34">
        <v>1.062</v>
      </c>
      <c r="F34" s="74">
        <f t="shared" si="3"/>
        <v>1.062</v>
      </c>
      <c r="G34" s="74">
        <f t="shared" si="3"/>
        <v>1.062</v>
      </c>
      <c r="H34" s="74">
        <f t="shared" si="3"/>
        <v>1.062</v>
      </c>
      <c r="I34" s="74">
        <f t="shared" si="3"/>
        <v>1.062</v>
      </c>
      <c r="J34" s="74">
        <f t="shared" si="3"/>
        <v>1.062</v>
      </c>
    </row>
    <row r="35" spans="1:12" ht="12.75">
      <c r="A35" s="64" t="s">
        <v>40</v>
      </c>
      <c r="B35" s="64" t="s">
        <v>41</v>
      </c>
      <c r="C35" s="65" t="s">
        <v>13</v>
      </c>
      <c r="D35" s="65" t="s">
        <v>13</v>
      </c>
      <c r="E35">
        <f>K35/L35</f>
        <v>1.169871794871795</v>
      </c>
      <c r="F35" s="74">
        <f t="shared" si="3"/>
        <v>1.169871794871795</v>
      </c>
      <c r="G35" s="74">
        <f t="shared" si="3"/>
        <v>1.169871794871795</v>
      </c>
      <c r="H35" s="74">
        <f t="shared" si="3"/>
        <v>1.169871794871795</v>
      </c>
      <c r="I35" s="74">
        <f t="shared" si="3"/>
        <v>1.169871794871795</v>
      </c>
      <c r="J35" s="74">
        <f t="shared" si="3"/>
        <v>1.169871794871795</v>
      </c>
      <c r="K35" s="71">
        <v>73</v>
      </c>
      <c r="L35" s="64">
        <v>62.4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1" width="30.7109375" style="7" customWidth="1"/>
  </cols>
  <sheetData>
    <row r="1" spans="1:8" ht="12.75">
      <c r="A1" s="8" t="s">
        <v>5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45</v>
      </c>
      <c r="G1" s="5" t="s">
        <v>46</v>
      </c>
      <c r="H1" s="5" t="s">
        <v>47</v>
      </c>
    </row>
    <row r="2" spans="1:8" ht="12.75">
      <c r="A2" s="1" t="s">
        <v>181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180</v>
      </c>
    </row>
    <row r="3" spans="1:8" ht="42" customHeight="1">
      <c r="A3" s="7" t="s">
        <v>48</v>
      </c>
      <c r="B3" t="s">
        <v>49</v>
      </c>
      <c r="C3" s="9">
        <v>1</v>
      </c>
      <c r="D3" s="9">
        <f aca="true" t="shared" si="0" ref="D3:H12">C3</f>
        <v>1</v>
      </c>
      <c r="E3" s="9">
        <f t="shared" si="0"/>
        <v>1</v>
      </c>
      <c r="F3" s="9">
        <f t="shared" si="0"/>
        <v>1</v>
      </c>
      <c r="G3" s="9">
        <f t="shared" si="0"/>
        <v>1</v>
      </c>
      <c r="H3" s="9">
        <f t="shared" si="0"/>
        <v>1</v>
      </c>
    </row>
    <row r="4" spans="1:8" ht="42" customHeight="1">
      <c r="A4" s="7" t="s">
        <v>50</v>
      </c>
      <c r="B4" t="s">
        <v>51</v>
      </c>
      <c r="C4" s="9">
        <v>1</v>
      </c>
      <c r="D4" s="9">
        <f t="shared" si="0"/>
        <v>1</v>
      </c>
      <c r="E4" s="9">
        <f t="shared" si="0"/>
        <v>1</v>
      </c>
      <c r="F4" s="9">
        <f t="shared" si="0"/>
        <v>1</v>
      </c>
      <c r="G4" s="9">
        <f t="shared" si="0"/>
        <v>1</v>
      </c>
      <c r="H4" s="9">
        <f t="shared" si="0"/>
        <v>1</v>
      </c>
    </row>
    <row r="5" spans="1:8" ht="42" customHeight="1">
      <c r="A5" s="7" t="s">
        <v>52</v>
      </c>
      <c r="B5" t="s">
        <v>53</v>
      </c>
      <c r="C5" s="9"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</row>
    <row r="6" spans="1:8" ht="42" customHeight="1">
      <c r="A6" s="7" t="s">
        <v>54</v>
      </c>
      <c r="B6" t="s">
        <v>55</v>
      </c>
      <c r="C6" s="9">
        <v>1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</row>
    <row r="7" spans="1:8" ht="42" customHeight="1">
      <c r="A7" s="7" t="s">
        <v>56</v>
      </c>
      <c r="B7" t="s">
        <v>57</v>
      </c>
      <c r="C7" s="9"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</row>
    <row r="8" spans="1:8" ht="42" customHeight="1">
      <c r="A8" s="7" t="s">
        <v>58</v>
      </c>
      <c r="B8" t="s">
        <v>59</v>
      </c>
      <c r="C8" s="9">
        <v>1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</row>
    <row r="9" spans="1:8" ht="42" customHeight="1">
      <c r="A9" s="7" t="s">
        <v>60</v>
      </c>
      <c r="B9" t="s">
        <v>61</v>
      </c>
      <c r="C9" s="9">
        <v>1</v>
      </c>
      <c r="D9" s="9">
        <f t="shared" si="0"/>
        <v>1</v>
      </c>
      <c r="E9" s="9">
        <f t="shared" si="0"/>
        <v>1</v>
      </c>
      <c r="F9" s="9">
        <f t="shared" si="0"/>
        <v>1</v>
      </c>
      <c r="G9" s="9">
        <f t="shared" si="0"/>
        <v>1</v>
      </c>
      <c r="H9" s="9">
        <f t="shared" si="0"/>
        <v>1</v>
      </c>
    </row>
    <row r="10" spans="1:8" ht="42" customHeight="1">
      <c r="A10" s="7" t="s">
        <v>62</v>
      </c>
      <c r="B10" t="s">
        <v>63</v>
      </c>
      <c r="C10" s="9"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</row>
    <row r="11" spans="1:8" ht="42" customHeight="1">
      <c r="A11" s="7" t="s">
        <v>64</v>
      </c>
      <c r="B11" t="s">
        <v>65</v>
      </c>
      <c r="C11" s="9"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</row>
    <row r="12" spans="1:8" ht="42" customHeight="1">
      <c r="A12" s="7" t="s">
        <v>66</v>
      </c>
      <c r="B12" t="s">
        <v>67</v>
      </c>
      <c r="C12" s="9">
        <v>1</v>
      </c>
      <c r="D12" s="9">
        <f t="shared" si="0"/>
        <v>1</v>
      </c>
      <c r="E12" s="9">
        <f t="shared" si="0"/>
        <v>1</v>
      </c>
      <c r="F12" s="9">
        <f t="shared" si="0"/>
        <v>1</v>
      </c>
      <c r="G12" s="9">
        <f t="shared" si="0"/>
        <v>1</v>
      </c>
      <c r="H12" s="9">
        <f t="shared" si="0"/>
        <v>1</v>
      </c>
    </row>
    <row r="13" spans="1:8" ht="42" customHeight="1">
      <c r="A13" s="7" t="s">
        <v>68</v>
      </c>
      <c r="B13" t="s">
        <v>69</v>
      </c>
      <c r="C13" s="9">
        <v>1</v>
      </c>
      <c r="D13" s="9">
        <f aca="true" t="shared" si="1" ref="D13:H22">C13</f>
        <v>1</v>
      </c>
      <c r="E13" s="9">
        <f t="shared" si="1"/>
        <v>1</v>
      </c>
      <c r="F13" s="9">
        <f t="shared" si="1"/>
        <v>1</v>
      </c>
      <c r="G13" s="9">
        <f t="shared" si="1"/>
        <v>1</v>
      </c>
      <c r="H13" s="9">
        <f t="shared" si="1"/>
        <v>1</v>
      </c>
    </row>
    <row r="14" spans="1:8" ht="42" customHeight="1">
      <c r="A14" s="7" t="s">
        <v>70</v>
      </c>
      <c r="B14" t="s">
        <v>71</v>
      </c>
      <c r="C14" s="9">
        <v>1</v>
      </c>
      <c r="D14" s="9">
        <f t="shared" si="1"/>
        <v>1</v>
      </c>
      <c r="E14" s="9">
        <f t="shared" si="1"/>
        <v>1</v>
      </c>
      <c r="F14" s="9">
        <f t="shared" si="1"/>
        <v>1</v>
      </c>
      <c r="G14" s="9">
        <f t="shared" si="1"/>
        <v>1</v>
      </c>
      <c r="H14" s="9">
        <f t="shared" si="1"/>
        <v>1</v>
      </c>
    </row>
    <row r="15" spans="1:8" ht="39.75" customHeight="1">
      <c r="A15" s="7" t="s">
        <v>72</v>
      </c>
      <c r="B15" t="s">
        <v>73</v>
      </c>
      <c r="C15" s="9">
        <v>1</v>
      </c>
      <c r="D15" s="9">
        <f t="shared" si="1"/>
        <v>1</v>
      </c>
      <c r="E15" s="9">
        <f t="shared" si="1"/>
        <v>1</v>
      </c>
      <c r="F15" s="9">
        <f t="shared" si="1"/>
        <v>1</v>
      </c>
      <c r="G15" s="9">
        <f t="shared" si="1"/>
        <v>1</v>
      </c>
      <c r="H15" s="9">
        <f t="shared" si="1"/>
        <v>1</v>
      </c>
    </row>
    <row r="16" spans="1:8" ht="52.5" customHeight="1">
      <c r="A16" s="7" t="s">
        <v>74</v>
      </c>
      <c r="B16" t="s">
        <v>75</v>
      </c>
      <c r="C16" s="9">
        <v>1</v>
      </c>
      <c r="D16" s="9">
        <f t="shared" si="1"/>
        <v>1</v>
      </c>
      <c r="E16" s="9">
        <f t="shared" si="1"/>
        <v>1</v>
      </c>
      <c r="F16" s="9">
        <f t="shared" si="1"/>
        <v>1</v>
      </c>
      <c r="G16" s="9">
        <f t="shared" si="1"/>
        <v>1</v>
      </c>
      <c r="H16" s="9">
        <f t="shared" si="1"/>
        <v>1</v>
      </c>
    </row>
    <row r="17" spans="1:8" ht="42" customHeight="1">
      <c r="A17" s="7" t="s">
        <v>76</v>
      </c>
      <c r="B17" t="s">
        <v>77</v>
      </c>
      <c r="C17" s="9"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</row>
    <row r="18" spans="1:8" ht="42" customHeight="1">
      <c r="A18" s="7" t="s">
        <v>78</v>
      </c>
      <c r="B18" t="s">
        <v>79</v>
      </c>
      <c r="C18" s="9">
        <v>1</v>
      </c>
      <c r="D18" s="9">
        <f t="shared" si="1"/>
        <v>1</v>
      </c>
      <c r="E18" s="9">
        <f t="shared" si="1"/>
        <v>1</v>
      </c>
      <c r="F18" s="9">
        <f t="shared" si="1"/>
        <v>1</v>
      </c>
      <c r="G18" s="9">
        <f t="shared" si="1"/>
        <v>1</v>
      </c>
      <c r="H18" s="9">
        <f t="shared" si="1"/>
        <v>1</v>
      </c>
    </row>
    <row r="19" spans="1:8" ht="42" customHeight="1">
      <c r="A19" s="7" t="s">
        <v>80</v>
      </c>
      <c r="B19" t="s">
        <v>81</v>
      </c>
      <c r="C19" s="9">
        <v>1</v>
      </c>
      <c r="D19" s="9">
        <f t="shared" si="1"/>
        <v>1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1</v>
      </c>
    </row>
    <row r="20" spans="1:8" ht="42" customHeight="1">
      <c r="A20" s="7" t="s">
        <v>82</v>
      </c>
      <c r="B20" t="s">
        <v>83</v>
      </c>
      <c r="C20" s="9">
        <v>1</v>
      </c>
      <c r="D20" s="9">
        <f t="shared" si="1"/>
        <v>1</v>
      </c>
      <c r="E20" s="9">
        <f t="shared" si="1"/>
        <v>1</v>
      </c>
      <c r="F20" s="9">
        <f t="shared" si="1"/>
        <v>1</v>
      </c>
      <c r="G20" s="9">
        <f t="shared" si="1"/>
        <v>1</v>
      </c>
      <c r="H20" s="9">
        <f t="shared" si="1"/>
        <v>1</v>
      </c>
    </row>
    <row r="21" spans="1:8" ht="42" customHeight="1">
      <c r="A21" s="7" t="s">
        <v>84</v>
      </c>
      <c r="B21" t="s">
        <v>85</v>
      </c>
      <c r="C21" s="9">
        <v>1</v>
      </c>
      <c r="D21" s="9">
        <f t="shared" si="1"/>
        <v>1</v>
      </c>
      <c r="E21" s="9">
        <f t="shared" si="1"/>
        <v>1</v>
      </c>
      <c r="F21" s="9">
        <f t="shared" si="1"/>
        <v>1</v>
      </c>
      <c r="G21" s="9">
        <f t="shared" si="1"/>
        <v>1</v>
      </c>
      <c r="H21" s="9">
        <f t="shared" si="1"/>
        <v>1</v>
      </c>
    </row>
    <row r="22" spans="1:8" ht="42" customHeight="1">
      <c r="A22" s="7" t="s">
        <v>86</v>
      </c>
      <c r="B22" t="s">
        <v>87</v>
      </c>
      <c r="C22" s="9">
        <v>1</v>
      </c>
      <c r="D22" s="9">
        <f t="shared" si="1"/>
        <v>1</v>
      </c>
      <c r="E22" s="9">
        <f t="shared" si="1"/>
        <v>1</v>
      </c>
      <c r="F22" s="9">
        <f t="shared" si="1"/>
        <v>1</v>
      </c>
      <c r="G22" s="9">
        <f t="shared" si="1"/>
        <v>1</v>
      </c>
      <c r="H22" s="9">
        <f t="shared" si="1"/>
        <v>1</v>
      </c>
    </row>
    <row r="23" spans="1:8" ht="42" customHeight="1">
      <c r="A23" s="7" t="s">
        <v>88</v>
      </c>
      <c r="B23" t="s">
        <v>89</v>
      </c>
      <c r="C23" s="9">
        <v>1</v>
      </c>
      <c r="D23" s="9">
        <f aca="true" t="shared" si="2" ref="D23:H24">C23</f>
        <v>1</v>
      </c>
      <c r="E23" s="9">
        <f t="shared" si="2"/>
        <v>1</v>
      </c>
      <c r="F23" s="9">
        <f t="shared" si="2"/>
        <v>1</v>
      </c>
      <c r="G23" s="9">
        <f t="shared" si="2"/>
        <v>1</v>
      </c>
      <c r="H23" s="9">
        <f t="shared" si="2"/>
        <v>1</v>
      </c>
    </row>
    <row r="24" spans="1:8" ht="12.75">
      <c r="A24" s="7" t="s">
        <v>214</v>
      </c>
      <c r="B24" t="s">
        <v>215</v>
      </c>
      <c r="C24" s="9">
        <v>1</v>
      </c>
      <c r="D24" s="9">
        <f t="shared" si="2"/>
        <v>1</v>
      </c>
      <c r="E24" s="9">
        <f t="shared" si="2"/>
        <v>1</v>
      </c>
      <c r="F24" s="9">
        <f t="shared" si="2"/>
        <v>1</v>
      </c>
      <c r="G24" s="9">
        <f t="shared" si="2"/>
        <v>1</v>
      </c>
      <c r="H24" s="9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K35"/>
  <sheetViews>
    <sheetView zoomScalePageLayoutView="0" workbookViewId="0" topLeftCell="A1">
      <selection activeCell="V15" sqref="V15"/>
    </sheetView>
  </sheetViews>
  <sheetFormatPr defaultColWidth="8.8515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45" bestFit="1" customWidth="1"/>
    <col min="10" max="10" width="3.8515625" style="45" bestFit="1" customWidth="1"/>
    <col min="11" max="11" width="4.00390625" style="45" bestFit="1" customWidth="1"/>
  </cols>
  <sheetData>
    <row r="1" spans="2:11" ht="12.75">
      <c r="B1" s="50" t="s">
        <v>216</v>
      </c>
      <c r="C1" s="49" t="s">
        <v>221</v>
      </c>
      <c r="D1" t="s">
        <v>103</v>
      </c>
      <c r="E1" t="s">
        <v>217</v>
      </c>
      <c r="F1" t="s">
        <v>218</v>
      </c>
      <c r="G1" t="s">
        <v>219</v>
      </c>
      <c r="H1" t="s">
        <v>220</v>
      </c>
      <c r="I1" s="51" t="s">
        <v>101</v>
      </c>
      <c r="J1" s="41" t="s">
        <v>90</v>
      </c>
      <c r="K1" s="41" t="s">
        <v>102</v>
      </c>
    </row>
    <row r="2" spans="1:11" ht="12.75">
      <c r="A2" s="21">
        <v>1</v>
      </c>
      <c r="B2" s="46">
        <v>0.06458333333333334</v>
      </c>
      <c r="C2" s="46">
        <v>0.1671875</v>
      </c>
      <c r="D2" s="46">
        <f>C2-B2</f>
        <v>0.10260416666666665</v>
      </c>
      <c r="E2" s="47">
        <f>D2</f>
        <v>0.10260416666666665</v>
      </c>
      <c r="F2">
        <f>I2/24</f>
        <v>0.08333333333333333</v>
      </c>
      <c r="G2">
        <f>J2/60/24</f>
        <v>0.01875</v>
      </c>
      <c r="H2" s="47">
        <f>E2-F2-G2</f>
        <v>0.0005208333333333211</v>
      </c>
      <c r="I2" s="48">
        <f>ROUNDDOWN($D2*24,0)</f>
        <v>2</v>
      </c>
      <c r="J2" s="48">
        <f>ROUNDDOWN(($D2*24-I2)*60,0)</f>
        <v>27</v>
      </c>
      <c r="K2" s="48">
        <f>H2*60*60*24</f>
        <v>44.99999999999894</v>
      </c>
    </row>
    <row r="3" spans="1:8" ht="12.75">
      <c r="A3" s="21">
        <v>2</v>
      </c>
      <c r="C3" s="76"/>
      <c r="E3" s="47"/>
      <c r="F3" s="47"/>
      <c r="G3" s="47"/>
      <c r="H3" s="47"/>
    </row>
    <row r="4" ht="12.75">
      <c r="A4" s="21">
        <v>3</v>
      </c>
    </row>
    <row r="5" ht="12.75">
      <c r="A5" s="21">
        <v>4</v>
      </c>
    </row>
    <row r="6" ht="12.75">
      <c r="A6" s="21">
        <v>5</v>
      </c>
    </row>
    <row r="7" ht="12.75">
      <c r="A7" s="21">
        <v>6</v>
      </c>
    </row>
    <row r="8" ht="12.75">
      <c r="A8" s="21">
        <v>7</v>
      </c>
    </row>
    <row r="9" ht="12.75">
      <c r="A9" s="21">
        <v>8</v>
      </c>
    </row>
    <row r="10" ht="12.75">
      <c r="A10" s="21">
        <v>9</v>
      </c>
    </row>
    <row r="11" ht="12.75">
      <c r="A11" s="21">
        <v>10</v>
      </c>
    </row>
    <row r="35" ht="12.75">
      <c r="C35" t="s">
        <v>248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</cp:lastModifiedBy>
  <cp:lastPrinted>2016-07-04T00:34:47Z</cp:lastPrinted>
  <dcterms:created xsi:type="dcterms:W3CDTF">1996-10-14T23:33:28Z</dcterms:created>
  <dcterms:modified xsi:type="dcterms:W3CDTF">2016-07-04T15:27:49Z</dcterms:modified>
  <cp:category/>
  <cp:version/>
  <cp:contentType/>
  <cp:contentStatus/>
</cp:coreProperties>
</file>