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7056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Beaufort" sheetId="7" r:id="rId7"/>
    <sheet name="Portsmouth" sheetId="8" r:id="rId8"/>
    <sheet name="Adjustment" sheetId="9" r:id="rId9"/>
    <sheet name="TimeConv" sheetId="10" r:id="rId10"/>
  </sheets>
  <definedNames/>
  <calcPr fullCalcOnLoad="1"/>
</workbook>
</file>

<file path=xl/sharedStrings.xml><?xml version="1.0" encoding="utf-8"?>
<sst xmlns="http://schemas.openxmlformats.org/spreadsheetml/2006/main" count="765" uniqueCount="417">
  <si>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</si>
  <si>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</si>
  <si>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</si>
  <si>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</si>
  <si>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</si>
  <si>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</si>
  <si>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</si>
  <si>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</si>
  <si>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</si>
  <si>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</si>
  <si>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</si>
  <si>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</si>
  <si>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</si>
  <si>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18m2 (Cat.1 Open)</t>
  </si>
  <si>
    <t>18SM-1</t>
  </si>
  <si>
    <t>nl</t>
  </si>
  <si>
    <t>18SM-2</t>
  </si>
  <si>
    <t>A Class Cat</t>
  </si>
  <si>
    <t>A-C</t>
  </si>
  <si>
    <t>A Class Cat &gt;200# all-up</t>
  </si>
  <si>
    <t>A-C2</t>
  </si>
  <si>
    <t>Antrim 30+ Tri</t>
  </si>
  <si>
    <t>ATM30</t>
  </si>
  <si>
    <t>ARC 21 ODR spi</t>
  </si>
  <si>
    <t>ARC21</t>
  </si>
  <si>
    <t>ARC22</t>
  </si>
  <si>
    <t>F16</t>
  </si>
  <si>
    <t>CFR20 Uni w/spi</t>
  </si>
  <si>
    <t>CFR20</t>
  </si>
  <si>
    <t>C Class Cat (Slp, 2-up)</t>
  </si>
  <si>
    <t>C-C</t>
  </si>
  <si>
    <t>F18</t>
  </si>
  <si>
    <t>D18</t>
  </si>
  <si>
    <t>Dart 18 Uni 1-up</t>
  </si>
  <si>
    <t>D18U</t>
  </si>
  <si>
    <t>D20</t>
  </si>
  <si>
    <t>Dingo</t>
  </si>
  <si>
    <t>DINGO</t>
  </si>
  <si>
    <t>F-24</t>
  </si>
  <si>
    <t>F-242</t>
  </si>
  <si>
    <t>F-25C</t>
  </si>
  <si>
    <t>F-27</t>
  </si>
  <si>
    <t>F-27F</t>
  </si>
  <si>
    <t>F-28</t>
  </si>
  <si>
    <t>F-28R</t>
  </si>
  <si>
    <t>F-31</t>
  </si>
  <si>
    <t>F-31R</t>
  </si>
  <si>
    <t>F-750</t>
  </si>
  <si>
    <t>[69.9]</t>
  </si>
  <si>
    <t>[66.0]</t>
  </si>
  <si>
    <t>[63.2]</t>
  </si>
  <si>
    <t>G-Cat 5.0m</t>
  </si>
  <si>
    <t>G5.0</t>
  </si>
  <si>
    <t>G-Cat 5.7m</t>
  </si>
  <si>
    <t>G5.7</t>
  </si>
  <si>
    <t>Hobie 14</t>
  </si>
  <si>
    <t>H14</t>
  </si>
  <si>
    <t>H142</t>
  </si>
  <si>
    <t>Hobie 16</t>
  </si>
  <si>
    <t>H16</t>
  </si>
  <si>
    <t>Hobie 17 (1-up)</t>
  </si>
  <si>
    <t>H17</t>
  </si>
  <si>
    <t>H17P</t>
  </si>
  <si>
    <t>Hobie 18 &amp; 18 Magnum</t>
  </si>
  <si>
    <t>H18</t>
  </si>
  <si>
    <t>Hobie 20 Miracle</t>
  </si>
  <si>
    <t>H20</t>
  </si>
  <si>
    <t>H21</t>
  </si>
  <si>
    <t>Hobie Fox spi</t>
  </si>
  <si>
    <t>HFOX</t>
  </si>
  <si>
    <t>Hobie FXOne spi 1-up</t>
  </si>
  <si>
    <t>Hobie Getaway</t>
  </si>
  <si>
    <t>HGET</t>
  </si>
  <si>
    <t>Hobie SX-18 spi</t>
  </si>
  <si>
    <t>H18SX</t>
  </si>
  <si>
    <t>Hobie Tiger ODR spi</t>
  </si>
  <si>
    <t>HTIG</t>
  </si>
  <si>
    <t>Hobie Wave</t>
  </si>
  <si>
    <t>HWAV</t>
  </si>
  <si>
    <t>ISTP</t>
  </si>
  <si>
    <t>Loka   (A Class)</t>
  </si>
  <si>
    <t>LOKA</t>
  </si>
  <si>
    <t>Marstrom 20 carbon spi</t>
  </si>
  <si>
    <t>M20</t>
  </si>
  <si>
    <t>Mystere 4.3 Uni 1-up n/s</t>
  </si>
  <si>
    <t>M4.3U</t>
  </si>
  <si>
    <t>[88.9]</t>
  </si>
  <si>
    <t>[83.9]</t>
  </si>
  <si>
    <t>[79.0]</t>
  </si>
  <si>
    <t>M5.0XL</t>
  </si>
  <si>
    <t>M5.5</t>
  </si>
  <si>
    <t>Mystere 6.0</t>
  </si>
  <si>
    <t>M6.0</t>
  </si>
  <si>
    <t>M6.0XL</t>
  </si>
  <si>
    <t>N450T</t>
  </si>
  <si>
    <t>N5.0</t>
  </si>
  <si>
    <t>N5.2</t>
  </si>
  <si>
    <t>N5.5</t>
  </si>
  <si>
    <t>N5.5U</t>
  </si>
  <si>
    <t>N5.7</t>
  </si>
  <si>
    <t>N5.8</t>
  </si>
  <si>
    <t>N5.8NA</t>
  </si>
  <si>
    <t>N500</t>
  </si>
  <si>
    <t>N570</t>
  </si>
  <si>
    <t>N6.0</t>
  </si>
  <si>
    <t>NF17</t>
  </si>
  <si>
    <t>N17</t>
  </si>
  <si>
    <t>N20</t>
  </si>
  <si>
    <t>Phoenix</t>
  </si>
  <si>
    <t>PH</t>
  </si>
  <si>
    <t>Prindle 15</t>
  </si>
  <si>
    <t>P15</t>
  </si>
  <si>
    <t>Prindle 16</t>
  </si>
  <si>
    <t>P16</t>
  </si>
  <si>
    <t>Prindle 18</t>
  </si>
  <si>
    <t>P18</t>
  </si>
  <si>
    <t>Prindle 18-2</t>
  </si>
  <si>
    <t>P182</t>
  </si>
  <si>
    <t>Prindle 19</t>
  </si>
  <si>
    <t>P19</t>
  </si>
  <si>
    <t>Prindle 19MX no spi</t>
  </si>
  <si>
    <t>P19MX</t>
  </si>
  <si>
    <t>RC-27 All Sails M.Hd spi</t>
  </si>
  <si>
    <t>RC-27/44</t>
  </si>
  <si>
    <t>RC-30 All Sails</t>
  </si>
  <si>
    <t>RC-30/45</t>
  </si>
  <si>
    <t>Sea Spray 15 (Sea Moth)</t>
  </si>
  <si>
    <t>SPY15</t>
  </si>
  <si>
    <t>Shark</t>
  </si>
  <si>
    <t>SK</t>
  </si>
  <si>
    <t>STL23</t>
  </si>
  <si>
    <t>Stiletto 27</t>
  </si>
  <si>
    <t>STL27</t>
  </si>
  <si>
    <t>Stiletto 30</t>
  </si>
  <si>
    <t>STL30</t>
  </si>
  <si>
    <t>SuperCat 15 Uni</t>
  </si>
  <si>
    <t>SC15</t>
  </si>
  <si>
    <t>SuperCat 17</t>
  </si>
  <si>
    <t>SC17</t>
  </si>
  <si>
    <t>SuperCat 20 33' mast n/s</t>
  </si>
  <si>
    <t>SC20</t>
  </si>
  <si>
    <t>SuperCat 20 TallRig n/s</t>
  </si>
  <si>
    <t>SC20H</t>
  </si>
  <si>
    <t>Taipan 4.9 Slp no spi</t>
  </si>
  <si>
    <t>T4.9</t>
  </si>
  <si>
    <t>Taipan 4.9 Uni 1up no sp</t>
  </si>
  <si>
    <t>T4.9U</t>
  </si>
  <si>
    <t>Taipan 5.7 Sloop w/spi</t>
  </si>
  <si>
    <t>T5.7</t>
  </si>
  <si>
    <t>T-Gull 23</t>
  </si>
  <si>
    <t>TGL23</t>
  </si>
  <si>
    <t>TORN</t>
  </si>
  <si>
    <t>TORN2</t>
  </si>
  <si>
    <t>TRC14</t>
  </si>
  <si>
    <t>TRC16</t>
  </si>
  <si>
    <t>Unicorn (A Class)</t>
  </si>
  <si>
    <t>UC-A</t>
  </si>
  <si>
    <t>[81.5]</t>
  </si>
  <si>
    <t>Wilson 16 Outrigger</t>
  </si>
  <si>
    <t>WLS16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</si>
  <si>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</si>
  <si>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</si>
  <si>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</si>
  <si>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</si>
  <si>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</si>
  <si>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</si>
  <si>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</si>
  <si>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</si>
  <si>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</si>
  <si>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</si>
  <si>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</si>
  <si>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</si>
  <si>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</si>
  <si>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</si>
  <si>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</si>
  <si>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</si>
  <si>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</si>
  <si>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</si>
  <si>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</si>
  <si>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</si>
  <si>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</si>
  <si>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</si>
  <si>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</si>
  <si>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</si>
  <si>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</si>
  <si>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</si>
  <si>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</si>
  <si>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</si>
  <si>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</si>
  <si>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</si>
  <si>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</si>
  <si>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</si>
  <si>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</si>
  <si>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</si>
  <si>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</si>
  <si>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</si>
  <si>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</si>
  <si>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</si>
  <si>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</si>
  <si>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</si>
  <si>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</si>
  <si>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</si>
  <si>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</si>
  <si>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</si>
  <si>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</si>
  <si>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</si>
  <si>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</si>
  <si>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</si>
  <si>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</si>
  <si>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</si>
  <si>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</si>
  <si>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</si>
  <si>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</si>
  <si>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</si>
  <si>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</si>
  <si>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</si>
  <si>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</si>
  <si>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</si>
  <si>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</si>
  <si>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</si>
  <si>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</si>
  <si>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</si>
  <si>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</si>
  <si>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</si>
  <si>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</si>
  <si>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</si>
  <si>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</si>
  <si>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</si>
  <si>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</si>
  <si>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</si>
  <si>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</si>
  <si>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</si>
  <si>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</si>
  <si>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</si>
  <si>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</si>
  <si>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</si>
  <si>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</si>
  <si>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</si>
  <si>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</si>
  <si>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</si>
  <si>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</si>
  <si>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</si>
  <si>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</si>
  <si>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</si>
  <si>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</si>
  <si>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</si>
  <si>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</si>
  <si>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</si>
  <si>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</si>
  <si>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</si>
  <si>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</si>
  <si>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</si>
  <si>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</si>
  <si>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</si>
  <si>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</si>
  <si>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</si>
  <si>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</si>
  <si>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</si>
  <si>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</si>
  <si>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</si>
  <si>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</si>
  <si>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</si>
  <si>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</si>
  <si>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</si>
  <si>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</si>
  <si>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</si>
  <si>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</si>
  <si>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</si>
  <si>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</si>
  <si>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</si>
  <si>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</si>
  <si>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</si>
  <si>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</si>
  <si>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</si>
  <si>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</si>
  <si>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</si>
  <si>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</si>
  <si>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</si>
  <si>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</si>
  <si>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</si>
  <si>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</si>
  <si>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</si>
  <si>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Bill Raska</t>
  </si>
  <si>
    <t>Bob Jopson</t>
  </si>
  <si>
    <t>Tommy Butler</t>
  </si>
  <si>
    <t>Noah Herzon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</si>
  <si>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</si>
  <si>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</si>
  <si>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</si>
  <si>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</si>
  <si>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</si>
  <si>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</si>
  <si>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</si>
  <si>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</si>
  <si>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</si>
  <si>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</si>
  <si>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</si>
  <si>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</si>
  <si>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</si>
  <si>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</si>
  <si>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</si>
  <si>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</si>
  <si>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</si>
  <si>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http://offshore.ussailing.org/Portsmouth_Yardstick/Tables_2010/Multihull_Classes.htm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</si>
  <si>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</si>
  <si>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</si>
  <si>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</si>
  <si>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</si>
  <si>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</si>
  <si>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</si>
  <si>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</si>
  <si>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</si>
  <si>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</si>
  <si>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</si>
  <si>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</si>
  <si>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</si>
  <si>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</si>
  <si>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</si>
  <si>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</si>
  <si>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</si>
  <si>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</si>
  <si>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</si>
  <si>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</si>
  <si>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</si>
  <si>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</si>
  <si>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</si>
  <si>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</si>
  <si>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</si>
  <si>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</si>
  <si>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</si>
  <si>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</si>
  <si>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</si>
  <si>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</si>
  <si>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</si>
  <si>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</si>
  <si>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</si>
  <si>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</si>
  <si>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</si>
  <si>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Seth Herzon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</si>
  <si>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</si>
  <si>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</si>
  <si>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</si>
  <si>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</si>
  <si>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</si>
  <si>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</si>
  <si>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</si>
  <si>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Greg Raybon</t>
  </si>
  <si>
    <t>Mark Modderman</t>
  </si>
  <si>
    <t>Wolfgang Kornwebel</t>
  </si>
  <si>
    <t>Wt %</t>
  </si>
  <si>
    <t>18m2 (Cat.2 incl 11' N5.5)</t>
  </si>
  <si>
    <t>ARC 22 ODR spi (SC22)</t>
  </si>
  <si>
    <t>Dart 18 Slp 2-up</t>
  </si>
  <si>
    <t>Dart 20 Slp 2-up</t>
  </si>
  <si>
    <t>Formula 16 spi</t>
  </si>
  <si>
    <t>Formula 18 Slp spi</t>
  </si>
  <si>
    <t>Formula 18HT Uni spi 2up</t>
  </si>
  <si>
    <t>F18HT</t>
  </si>
  <si>
    <t>F-24 Tri Mk I                      All Sails</t>
  </si>
  <si>
    <t>F-24 Tri Mk II                     All Sails</t>
  </si>
  <si>
    <t>F-25C Tri Cbn                  All Sails</t>
  </si>
  <si>
    <t>F-27 Tri                             All Sails</t>
  </si>
  <si>
    <t>F-27 Formula                   All Sails</t>
  </si>
  <si>
    <t>F-28 Tri Stock                   M&amp;J</t>
  </si>
  <si>
    <t>F-28R Tri                           All Sails</t>
  </si>
  <si>
    <t>F-31 Tri Stock                   M&amp;J</t>
  </si>
  <si>
    <t>F-31R Tri                           All Sails</t>
  </si>
  <si>
    <t>F-750 Sprint  (24' )          All Sails</t>
  </si>
  <si>
    <t>Hobie 14 Turbo 1-up</t>
  </si>
  <si>
    <t>Hobie 17 Sport Slp 2-up</t>
  </si>
  <si>
    <t>Hobie 21 no spi</t>
  </si>
  <si>
    <t>HFX1 S</t>
  </si>
  <si>
    <t>Isotope Slp 1-up</t>
  </si>
  <si>
    <t>Isotope Slp 2-up 250#Crew min</t>
  </si>
  <si>
    <t>ISTP2</t>
  </si>
  <si>
    <t>Mystere 4.3 Slp1-2up spi</t>
  </si>
  <si>
    <t>M4.3 S</t>
  </si>
  <si>
    <t>Mystere 5.0 XL 2-up</t>
  </si>
  <si>
    <t>Mystere 5.5 Slp</t>
  </si>
  <si>
    <t>Mystere 6.0XL &amp; w/wing</t>
  </si>
  <si>
    <t>Nacra 17 Uni no spi</t>
  </si>
  <si>
    <t>Nacra 18 Slp spi (NI18)</t>
  </si>
  <si>
    <t>N18</t>
  </si>
  <si>
    <t>Nacra 20 Slp spi</t>
  </si>
  <si>
    <t>Nacra 450 Turbo 1-up</t>
  </si>
  <si>
    <t>Nacra 5.0 Slp 2-up</t>
  </si>
  <si>
    <t>Nacra 5.2 Slp 2-up</t>
  </si>
  <si>
    <t>Nacra 5.5 Slp 8.5'</t>
  </si>
  <si>
    <t>Nacra 5.5 Uni 8.5'</t>
  </si>
  <si>
    <t>Nacra 5.7 2-up</t>
  </si>
  <si>
    <t>Nacra 5.8 Orig. 2-up</t>
  </si>
  <si>
    <t>Nacra 5.8 No.Amer. 2-up</t>
  </si>
  <si>
    <t>Nacra 500 Slp 2-up</t>
  </si>
  <si>
    <t>Nacra 570 2-up</t>
  </si>
  <si>
    <t>Nacra 6.0 No.Amer. 2-up</t>
  </si>
  <si>
    <t>Nacra F17 Uni spi</t>
  </si>
  <si>
    <t>Stiletto 23  3-up</t>
  </si>
  <si>
    <t>Tornado (Int.) 2-trap spi</t>
  </si>
  <si>
    <t>Tornado 1-trap no spi</t>
  </si>
  <si>
    <t>Trac 14</t>
  </si>
  <si>
    <t>Trac 16</t>
  </si>
  <si>
    <t>WindRider 17 Tri</t>
  </si>
  <si>
    <t>WR17</t>
  </si>
  <si>
    <t>bob jopson</t>
  </si>
  <si>
    <t>greg raybon</t>
  </si>
  <si>
    <t>bill raska</t>
  </si>
  <si>
    <t>tom butler</t>
  </si>
  <si>
    <t>seth</t>
  </si>
  <si>
    <t>wolfgang</t>
  </si>
  <si>
    <t>john keenan</t>
  </si>
  <si>
    <t>dns</t>
  </si>
  <si>
    <t>matt</t>
  </si>
  <si>
    <t>dnf</t>
  </si>
  <si>
    <t>John Keenan</t>
  </si>
  <si>
    <t>Matt</t>
  </si>
  <si>
    <t>Matt Guttman</t>
  </si>
  <si>
    <t>Leah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</si>
</sst>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</numFmts>
  <fonts count="10">
    <font>
      <sz val="10"/>
      <name val="Arial"/>
      <family val="0"/>
    </font>
    <font>
      <sz val="10"/>
      <color indexed="18"/>
      <name val="Geneva"/>
      <family val="0"/>
    </font>
    <font>
      <sz val="10"/>
      <color indexed="12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 applyProtection="1">
      <alignment horizontal="center" vertical="top"/>
      <protection/>
    </xf>
    <xf numFmtId="167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4" fillId="0" borderId="10" xfId="15" applyFont="1" applyBorder="1" applyAlignment="1" applyProtection="1">
      <alignment horizontal="center" vertical="top"/>
      <protection/>
    </xf>
    <xf numFmtId="166" fontId="4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2" fontId="4" fillId="0" borderId="10" xfId="15" applyNumberFormat="1" applyFont="1" applyBorder="1" applyAlignment="1" applyProtection="1">
      <alignment horizontal="center" vertical="top"/>
      <protection/>
    </xf>
    <xf numFmtId="2" fontId="0" fillId="0" borderId="10" xfId="15" applyNumberFormat="1" applyBorder="1" applyAlignment="1">
      <alignment/>
    </xf>
    <xf numFmtId="0" fontId="5" fillId="2" borderId="10" xfId="15" applyNumberFormat="1" applyFont="1" applyFill="1" applyBorder="1" applyAlignment="1" applyProtection="1">
      <alignment horizontal="center" vertical="top"/>
      <protection/>
    </xf>
    <xf numFmtId="0" fontId="5" fillId="2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NumberFormat="1" applyFont="1" applyAlignment="1">
      <alignment horizontal="right" vertical="top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43" fontId="0" fillId="0" borderId="10" xfId="15" applyBorder="1" applyAlignment="1">
      <alignment/>
    </xf>
    <xf numFmtId="166" fontId="0" fillId="0" borderId="10" xfId="15" applyNumberFormat="1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43" fontId="0" fillId="5" borderId="0" xfId="15" applyFill="1" applyBorder="1" applyAlignment="1">
      <alignment/>
    </xf>
    <xf numFmtId="166" fontId="0" fillId="5" borderId="0" xfId="15" applyNumberFormat="1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7" fontId="3" fillId="0" borderId="12" xfId="15" applyNumberFormat="1" applyFont="1" applyBorder="1" applyAlignment="1" applyProtection="1">
      <alignment horizontal="center" vertical="top"/>
      <protection/>
    </xf>
    <xf numFmtId="167" fontId="3" fillId="0" borderId="13" xfId="15" applyNumberFormat="1" applyFont="1" applyBorder="1" applyAlignment="1" applyProtection="1">
      <alignment horizontal="center" vertical="top"/>
      <protection/>
    </xf>
    <xf numFmtId="0" fontId="4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10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64" bestFit="1" customWidth="1"/>
    <col min="4" max="4" width="15.7109375" style="64" bestFit="1" customWidth="1"/>
    <col min="5" max="5" width="6.7109375" style="65" bestFit="1" customWidth="1"/>
    <col min="6" max="6" width="6.140625" style="64" bestFit="1" customWidth="1"/>
    <col min="7" max="7" width="4.00390625" style="64" bestFit="1" customWidth="1"/>
    <col min="8" max="9" width="3.28125" style="64" bestFit="1" customWidth="1"/>
    <col min="10" max="10" width="3.7109375" style="64" bestFit="1" customWidth="1"/>
    <col min="11" max="11" width="3.8515625" style="64" bestFit="1" customWidth="1"/>
    <col min="12" max="12" width="7.7109375" style="78" bestFit="1" customWidth="1"/>
    <col min="13" max="13" width="7.7109375" style="79" bestFit="1" customWidth="1"/>
    <col min="14" max="14" width="6.7109375" style="80" bestFit="1" customWidth="1"/>
    <col min="15" max="15" width="7.7109375" style="80" bestFit="1" customWidth="1"/>
    <col min="16" max="16" width="3.7109375" style="64" bestFit="1" customWidth="1"/>
    <col min="17" max="17" width="3.8515625" style="64" bestFit="1" customWidth="1"/>
    <col min="18" max="18" width="4.00390625" style="64" bestFit="1" customWidth="1"/>
    <col min="19" max="19" width="7.7109375" style="81" bestFit="1" customWidth="1"/>
    <col min="20" max="20" width="9.28125" style="81" bestFit="1" customWidth="1"/>
    <col min="21" max="16384" width="8.7109375" style="64" customWidth="1"/>
  </cols>
  <sheetData>
    <row r="1" spans="1:20" s="27" customFormat="1" ht="12.75">
      <c r="A1" s="22" t="s">
        <v>330</v>
      </c>
      <c r="B1" s="60"/>
      <c r="D1" s="40" t="s">
        <v>329</v>
      </c>
      <c r="E1" s="39">
        <v>3</v>
      </c>
      <c r="F1" s="23"/>
      <c r="G1" s="23"/>
      <c r="H1" s="84"/>
      <c r="I1" s="84"/>
      <c r="J1" s="84"/>
      <c r="K1" s="25"/>
      <c r="L1" s="25"/>
      <c r="M1" s="86" t="s">
        <v>333</v>
      </c>
      <c r="N1" s="87"/>
      <c r="O1" s="38"/>
      <c r="P1" s="85" t="s">
        <v>331</v>
      </c>
      <c r="Q1" s="85"/>
      <c r="R1" s="85"/>
      <c r="S1" s="85"/>
      <c r="T1" s="85"/>
    </row>
    <row r="2" spans="1:20" s="27" customFormat="1" ht="12.75">
      <c r="A2" s="22" t="s">
        <v>209</v>
      </c>
      <c r="B2" s="22" t="s">
        <v>293</v>
      </c>
      <c r="C2" s="22" t="s">
        <v>210</v>
      </c>
      <c r="D2" s="22" t="s">
        <v>211</v>
      </c>
      <c r="E2" s="56" t="s">
        <v>212</v>
      </c>
      <c r="F2" s="25" t="s">
        <v>5</v>
      </c>
      <c r="G2" s="25" t="s">
        <v>213</v>
      </c>
      <c r="H2" s="24" t="s">
        <v>214</v>
      </c>
      <c r="I2" s="24" t="s">
        <v>215</v>
      </c>
      <c r="J2" s="24" t="s">
        <v>213</v>
      </c>
      <c r="K2" s="24" t="s">
        <v>208</v>
      </c>
      <c r="L2" s="28" t="s">
        <v>349</v>
      </c>
      <c r="M2" s="29" t="s">
        <v>216</v>
      </c>
      <c r="N2" s="26" t="s">
        <v>217</v>
      </c>
      <c r="O2" s="26" t="s">
        <v>218</v>
      </c>
      <c r="P2" s="52" t="s">
        <v>219</v>
      </c>
      <c r="Q2" s="41" t="s">
        <v>208</v>
      </c>
      <c r="R2" s="41" t="s">
        <v>220</v>
      </c>
      <c r="S2" s="36" t="s">
        <v>221</v>
      </c>
      <c r="T2" s="36" t="s">
        <v>222</v>
      </c>
    </row>
    <row r="3" spans="1:20" s="27" customFormat="1" ht="12.75">
      <c r="A3" s="57">
        <v>6</v>
      </c>
      <c r="B3" s="21">
        <v>1</v>
      </c>
      <c r="C3" s="54" t="s">
        <v>348</v>
      </c>
      <c r="D3" s="54"/>
      <c r="E3" s="54">
        <v>5827</v>
      </c>
      <c r="F3" s="54" t="s">
        <v>61</v>
      </c>
      <c r="G3" s="27">
        <v>165</v>
      </c>
      <c r="J3" s="27">
        <f aca="true" t="shared" si="0" ref="J3:J10">IF(OR(F3="",K3="nl"),"",IF(L3&lt;70,"L4",IF(L3&lt;80,"L3",IF(L3&lt;90,"L2",IF(L3&lt;100,"L1",IF(L3&gt;130,"H3",IF(L3&gt;120,"H2",IF(L3&gt;110,"H1",""))))))))</f>
      </c>
      <c r="K3" s="27">
        <f>IF(F3="","",INDEX(Portsmouth!$A$1:J$974,MATCH(F3,Portsmouth!$B$1:$B$974,0),3))</f>
        <v>160</v>
      </c>
      <c r="L3" s="74">
        <f aca="true" t="shared" si="1" ref="L3:L10">IF(F3="","",IF(K3="nl",100,100*G3/K3))</f>
        <v>103.125</v>
      </c>
      <c r="M3" s="75">
        <f>IF(F3="","",INDEX(Portsmouth!$A$1:$J$974,MATCH(F3,Portsmouth!$B$1:$B$974,0),$E$1+5))</f>
        <v>76.2</v>
      </c>
      <c r="N3" s="76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6">
        <f aca="true" t="shared" si="2" ref="O3:O10">IF(F3="","",M3*N3)</f>
        <v>76.2</v>
      </c>
      <c r="P3" s="53">
        <v>0</v>
      </c>
      <c r="Q3" s="42">
        <v>22</v>
      </c>
      <c r="R3" s="42">
        <v>22.00000000000039</v>
      </c>
      <c r="S3" s="77">
        <f aca="true" t="shared" si="3" ref="S3:S10">IF(R3="","",IF(TYPE(R3)=2,R3,(P3*60+Q3+(R3/60))))</f>
        <v>22.366666666666674</v>
      </c>
      <c r="T3" s="77">
        <f aca="true" t="shared" si="4" ref="T3:T10">IF(S3="","",IF(TYPE(R3)=2,S3,S3/(O3*0.01)))</f>
        <v>29.352580927384086</v>
      </c>
    </row>
    <row r="4" spans="1:20" s="27" customFormat="1" ht="12.75">
      <c r="A4" s="57">
        <v>2</v>
      </c>
      <c r="B4" s="21">
        <v>2</v>
      </c>
      <c r="C4" s="58" t="s">
        <v>346</v>
      </c>
      <c r="D4" s="58"/>
      <c r="E4" s="58">
        <v>112320</v>
      </c>
      <c r="F4" s="58" t="s">
        <v>59</v>
      </c>
      <c r="G4" s="30">
        <v>180</v>
      </c>
      <c r="J4" s="27" t="str">
        <f t="shared" si="0"/>
        <v>L4</v>
      </c>
      <c r="K4" s="27">
        <f>IF(F4="","",INDEX(Portsmouth!$A$1:J$974,MATCH(F4,Portsmouth!$B$1:$B$974,0),3))</f>
        <v>285</v>
      </c>
      <c r="L4" s="74">
        <f t="shared" si="1"/>
        <v>63.1578947368421</v>
      </c>
      <c r="M4" s="75">
        <f>IF(F4="","",INDEX(Portsmouth!$A$1:$J$974,MATCH(F4,Portsmouth!$B$1:$B$974,0),$E$1+5))</f>
        <v>78.7</v>
      </c>
      <c r="N4" s="76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0.97</v>
      </c>
      <c r="O4" s="76">
        <f t="shared" si="2"/>
        <v>76.339</v>
      </c>
      <c r="P4" s="53">
        <v>0</v>
      </c>
      <c r="Q4" s="42">
        <v>22</v>
      </c>
      <c r="R4" s="42">
        <v>42.99999999999888</v>
      </c>
      <c r="S4" s="77">
        <f t="shared" si="3"/>
        <v>22.716666666666647</v>
      </c>
      <c r="T4" s="77">
        <f t="shared" si="4"/>
        <v>29.75761624682881</v>
      </c>
    </row>
    <row r="5" spans="1:20" s="27" customFormat="1" ht="12.75">
      <c r="A5" s="57">
        <v>4</v>
      </c>
      <c r="B5" s="21">
        <v>3</v>
      </c>
      <c r="C5" s="55" t="s">
        <v>284</v>
      </c>
      <c r="D5" s="58"/>
      <c r="E5" s="59">
        <v>65915</v>
      </c>
      <c r="F5" s="58" t="s">
        <v>59</v>
      </c>
      <c r="G5" s="30">
        <v>160</v>
      </c>
      <c r="J5" s="27" t="str">
        <f t="shared" si="0"/>
        <v>L4</v>
      </c>
      <c r="K5" s="27">
        <f>IF(F5="","",INDEX(Portsmouth!$A$1:J$974,MATCH(F5,Portsmouth!$B$1:$B$974,0),3))</f>
        <v>285</v>
      </c>
      <c r="L5" s="74">
        <f t="shared" si="1"/>
        <v>56.14035087719298</v>
      </c>
      <c r="M5" s="75">
        <f>IF(F5="","",INDEX(Portsmouth!$A$1:$J$974,MATCH(F5,Portsmouth!$B$1:$B$974,0),$E$1+5))</f>
        <v>78.7</v>
      </c>
      <c r="N5" s="76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0.97</v>
      </c>
      <c r="O5" s="76">
        <f t="shared" si="2"/>
        <v>76.339</v>
      </c>
      <c r="P5" s="53">
        <v>0</v>
      </c>
      <c r="Q5" s="42">
        <v>23</v>
      </c>
      <c r="R5" s="42">
        <v>32.00000000000071</v>
      </c>
      <c r="S5" s="77">
        <f t="shared" si="3"/>
        <v>23.533333333333346</v>
      </c>
      <c r="T5" s="77">
        <f t="shared" si="4"/>
        <v>30.82740582576841</v>
      </c>
    </row>
    <row r="6" spans="1:20" s="27" customFormat="1" ht="12.75">
      <c r="A6" s="57">
        <v>1</v>
      </c>
      <c r="B6" s="21">
        <v>4</v>
      </c>
      <c r="C6" s="58" t="s">
        <v>283</v>
      </c>
      <c r="D6" s="58"/>
      <c r="E6" s="58">
        <v>6661</v>
      </c>
      <c r="F6" s="58" t="s">
        <v>61</v>
      </c>
      <c r="G6" s="30">
        <v>202</v>
      </c>
      <c r="J6" s="27" t="str">
        <f t="shared" si="0"/>
        <v>H2</v>
      </c>
      <c r="K6" s="27">
        <f>IF(F6="","",INDEX(Portsmouth!$A$1:J$974,MATCH(F6,Portsmouth!$B$1:$B$974,0),3))</f>
        <v>160</v>
      </c>
      <c r="L6" s="74">
        <f t="shared" si="1"/>
        <v>126.25</v>
      </c>
      <c r="M6" s="75">
        <f>IF(F6="","",INDEX(Portsmouth!$A$1:$J$974,MATCH(F6,Portsmouth!$B$1:$B$974,0),$E$1+5))</f>
        <v>76.2</v>
      </c>
      <c r="N6" s="76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1.013</v>
      </c>
      <c r="O6" s="76">
        <f t="shared" si="2"/>
        <v>77.19059999999999</v>
      </c>
      <c r="P6" s="53">
        <v>0</v>
      </c>
      <c r="Q6" s="42">
        <v>23</v>
      </c>
      <c r="R6" s="42">
        <v>48.99999999999937</v>
      </c>
      <c r="S6" s="77">
        <f t="shared" si="3"/>
        <v>23.816666666666656</v>
      </c>
      <c r="T6" s="77">
        <f t="shared" si="4"/>
        <v>30.854361368698598</v>
      </c>
    </row>
    <row r="7" spans="1:20" s="27" customFormat="1" ht="12.75">
      <c r="A7" s="57">
        <v>7</v>
      </c>
      <c r="B7" s="21">
        <v>5</v>
      </c>
      <c r="C7" s="54" t="s">
        <v>413</v>
      </c>
      <c r="D7" s="58" t="s">
        <v>347</v>
      </c>
      <c r="E7" s="54">
        <v>732</v>
      </c>
      <c r="F7" s="54" t="s">
        <v>26</v>
      </c>
      <c r="G7" s="30">
        <v>350</v>
      </c>
      <c r="J7" s="27">
        <f t="shared" si="0"/>
      </c>
      <c r="K7" s="27" t="str">
        <f>IF(F7="","",INDEX(Portsmouth!$A$1:J$974,MATCH(F7,Portsmouth!$B$1:$B$974,0),3))</f>
        <v>nl</v>
      </c>
      <c r="L7" s="74">
        <f t="shared" si="1"/>
        <v>100</v>
      </c>
      <c r="M7" s="75">
        <f>IF(F7="","",INDEX(Portsmouth!$A$1:$J$974,MATCH(F7,Portsmouth!$B$1:$B$974,0),$E$1+5))</f>
        <v>64.5</v>
      </c>
      <c r="N7" s="76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76">
        <f t="shared" si="2"/>
        <v>64.5</v>
      </c>
      <c r="P7" s="53">
        <v>0</v>
      </c>
      <c r="Q7" s="42">
        <v>21</v>
      </c>
      <c r="R7" s="42">
        <v>32.99999999999841</v>
      </c>
      <c r="S7" s="77">
        <f t="shared" si="3"/>
        <v>21.549999999999972</v>
      </c>
      <c r="T7" s="77">
        <f t="shared" si="4"/>
        <v>33.41085271317825</v>
      </c>
    </row>
    <row r="8" spans="1:20" s="27" customFormat="1" ht="12.75">
      <c r="A8" s="57">
        <v>3</v>
      </c>
      <c r="B8" s="21">
        <v>6</v>
      </c>
      <c r="C8" s="58" t="s">
        <v>282</v>
      </c>
      <c r="D8" s="58"/>
      <c r="E8" s="58"/>
      <c r="F8" s="58" t="s">
        <v>26</v>
      </c>
      <c r="G8" s="30"/>
      <c r="J8" s="27">
        <f t="shared" si="0"/>
      </c>
      <c r="K8" s="27" t="str">
        <f>IF(F8="","",INDEX(Portsmouth!$A$1:J$974,MATCH(F8,Portsmouth!$B$1:$B$974,0),3))</f>
        <v>nl</v>
      </c>
      <c r="L8" s="74">
        <f t="shared" si="1"/>
        <v>100</v>
      </c>
      <c r="M8" s="75">
        <f>IF(F8="","",INDEX(Portsmouth!$A$1:$J$974,MATCH(F8,Portsmouth!$B$1:$B$974,0),$E$1+5))</f>
        <v>64.5</v>
      </c>
      <c r="N8" s="76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76">
        <f t="shared" si="2"/>
        <v>64.5</v>
      </c>
      <c r="P8" s="53">
        <v>0</v>
      </c>
      <c r="Q8" s="42">
        <v>22</v>
      </c>
      <c r="R8" s="42">
        <v>7.999999999999801</v>
      </c>
      <c r="S8" s="77">
        <f t="shared" si="3"/>
        <v>22.13333333333333</v>
      </c>
      <c r="T8" s="77">
        <f t="shared" si="4"/>
        <v>34.31524547803617</v>
      </c>
    </row>
    <row r="9" spans="1:20" s="62" customFormat="1" ht="12.75">
      <c r="A9" s="57">
        <v>5</v>
      </c>
      <c r="B9" s="21">
        <v>7</v>
      </c>
      <c r="C9" s="72" t="s">
        <v>338</v>
      </c>
      <c r="D9" s="72" t="s">
        <v>285</v>
      </c>
      <c r="E9" s="72">
        <v>1002</v>
      </c>
      <c r="F9" s="72" t="s">
        <v>31</v>
      </c>
      <c r="G9" s="73">
        <v>385</v>
      </c>
      <c r="J9" s="27" t="str">
        <f t="shared" si="0"/>
        <v>H1</v>
      </c>
      <c r="K9" s="27">
        <f>IF(F9="","",INDEX(Portsmouth!$A$1:J$974,MATCH(F9,Portsmouth!$B$1:$B$974,0),3))</f>
        <v>330</v>
      </c>
      <c r="L9" s="74">
        <f t="shared" si="1"/>
        <v>116.66666666666667</v>
      </c>
      <c r="M9" s="75">
        <f>IF(F9="","",INDEX(Portsmouth!$A$1:$J$974,MATCH(F9,Portsmouth!$B$1:$B$974,0),$E$1+5))</f>
        <v>63.9</v>
      </c>
      <c r="N9" s="76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1.007</v>
      </c>
      <c r="O9" s="76">
        <f t="shared" si="2"/>
        <v>64.34729999999999</v>
      </c>
      <c r="P9" s="53" t="s">
        <v>412</v>
      </c>
      <c r="Q9" s="42"/>
      <c r="R9" s="42"/>
      <c r="S9" s="77">
        <f t="shared" si="3"/>
      </c>
      <c r="T9" s="77">
        <f t="shared" si="4"/>
      </c>
    </row>
    <row r="10" spans="1:20" s="27" customFormat="1" ht="12.75">
      <c r="A10" s="57">
        <v>8</v>
      </c>
      <c r="B10" s="21">
        <v>8</v>
      </c>
      <c r="C10" s="54" t="s">
        <v>414</v>
      </c>
      <c r="D10" s="54" t="s">
        <v>211</v>
      </c>
      <c r="E10" s="54"/>
      <c r="F10" s="58" t="s">
        <v>59</v>
      </c>
      <c r="G10" s="27">
        <v>300</v>
      </c>
      <c r="J10" s="27">
        <f t="shared" si="0"/>
      </c>
      <c r="K10" s="27">
        <f>IF(F10="","",INDEX(Portsmouth!$A$1:J$974,MATCH(F10,Portsmouth!$B$1:$B$974,0),3))</f>
        <v>285</v>
      </c>
      <c r="L10" s="74">
        <f t="shared" si="1"/>
        <v>105.26315789473684</v>
      </c>
      <c r="M10" s="75">
        <f>IF(F10="","",INDEX(Portsmouth!$A$1:$J$974,MATCH(F10,Portsmouth!$B$1:$B$974,0),$E$1+5))</f>
        <v>78.7</v>
      </c>
      <c r="N10" s="76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76">
        <f t="shared" si="2"/>
        <v>78.7</v>
      </c>
      <c r="P10" s="53" t="s">
        <v>410</v>
      </c>
      <c r="Q10" s="42"/>
      <c r="R10" s="42"/>
      <c r="S10" s="77">
        <f t="shared" si="3"/>
      </c>
      <c r="T10" s="77">
        <f t="shared" si="4"/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3" sqref="A13"/>
    </sheetView>
  </sheetViews>
  <sheetFormatPr defaultColWidth="9.140625" defaultRowHeight="12.75"/>
  <cols>
    <col min="1" max="1" width="2.00390625" style="0" bestFit="1" customWidth="1"/>
    <col min="2" max="2" width="11.7109375" style="0" bestFit="1" customWidth="1"/>
    <col min="3" max="4" width="7.140625" style="0" bestFit="1" customWidth="1"/>
    <col min="5" max="5" width="8.421875" style="0" bestFit="1" customWidth="1"/>
    <col min="6" max="6" width="8.57421875" style="0" bestFit="1" customWidth="1"/>
    <col min="7" max="7" width="8.421875" style="0" bestFit="1" customWidth="1"/>
    <col min="8" max="8" width="12.00390625" style="0" bestFit="1" customWidth="1"/>
    <col min="9" max="9" width="8.57421875" style="0" bestFit="1" customWidth="1"/>
    <col min="10" max="12" width="8.421875" style="46" bestFit="1" customWidth="1"/>
  </cols>
  <sheetData>
    <row r="1" spans="3:12" ht="12.75">
      <c r="C1" s="51" t="s">
        <v>339</v>
      </c>
      <c r="D1" s="50" t="s">
        <v>344</v>
      </c>
      <c r="E1" t="s">
        <v>221</v>
      </c>
      <c r="F1" t="s">
        <v>340</v>
      </c>
      <c r="G1" t="s">
        <v>341</v>
      </c>
      <c r="H1" t="s">
        <v>342</v>
      </c>
      <c r="I1" t="s">
        <v>343</v>
      </c>
      <c r="J1" s="52" t="s">
        <v>219</v>
      </c>
      <c r="K1" s="41" t="s">
        <v>208</v>
      </c>
      <c r="L1" s="41" t="s">
        <v>220</v>
      </c>
    </row>
    <row r="2" spans="1:12" ht="12.75">
      <c r="A2" s="21">
        <v>1</v>
      </c>
      <c r="B2" s="21" t="s">
        <v>403</v>
      </c>
      <c r="C2" s="47">
        <v>0.09513888888888888</v>
      </c>
      <c r="D2" s="47">
        <v>0.11005787037037036</v>
      </c>
      <c r="E2" s="47">
        <f>D2-C2</f>
        <v>0.014918981481481478</v>
      </c>
      <c r="F2" s="48">
        <f>E2</f>
        <v>0.014918981481481478</v>
      </c>
      <c r="G2">
        <f>J2/24</f>
        <v>0</v>
      </c>
      <c r="H2">
        <f>K2/60/24</f>
        <v>0.014583333333333332</v>
      </c>
      <c r="I2" s="48">
        <f>F2-G2-H2</f>
        <v>0.0003356481481481457</v>
      </c>
      <c r="J2" s="49">
        <f>ROUNDDOWN($E2*24,0)</f>
        <v>0</v>
      </c>
      <c r="K2" s="49">
        <f>ROUNDDOWN(($E2*24-J2)*60,0)</f>
        <v>21</v>
      </c>
      <c r="L2" s="49">
        <f>I2*60*60*24</f>
        <v>28.999999999999787</v>
      </c>
    </row>
    <row r="3" spans="1:12" ht="12.75">
      <c r="A3" s="21">
        <v>2</v>
      </c>
      <c r="B3" s="21" t="s">
        <v>404</v>
      </c>
      <c r="C3" s="47">
        <v>0.09513888888888888</v>
      </c>
      <c r="D3" s="47">
        <v>0.10789351851851851</v>
      </c>
      <c r="E3" s="47">
        <f aca="true" t="shared" si="0" ref="E3:E9">D3-C3</f>
        <v>0.01275462962962963</v>
      </c>
      <c r="F3" s="48">
        <f aca="true" t="shared" si="1" ref="F3:F9">E3</f>
        <v>0.01275462962962963</v>
      </c>
      <c r="G3">
        <f aca="true" t="shared" si="2" ref="G3:G9">J3/24</f>
        <v>0</v>
      </c>
      <c r="H3">
        <f aca="true" t="shared" si="3" ref="H3:H9">K3/60/24</f>
        <v>0.012499999999999999</v>
      </c>
      <c r="I3" s="48">
        <f aca="true" t="shared" si="4" ref="I3:I9">F3-G3-H3</f>
        <v>0.0002546296296296307</v>
      </c>
      <c r="J3" s="49">
        <f aca="true" t="shared" si="5" ref="J3:J9">ROUNDDOWN($E3*24,0)</f>
        <v>0</v>
      </c>
      <c r="K3" s="49">
        <f aca="true" t="shared" si="6" ref="K3:K9">ROUNDDOWN(($E3*24-J3)*60,0)</f>
        <v>18</v>
      </c>
      <c r="L3" s="49">
        <f aca="true" t="shared" si="7" ref="L3:L9">I3*60*60*24</f>
        <v>22.000000000000092</v>
      </c>
    </row>
    <row r="4" spans="1:12" ht="12.75">
      <c r="A4" s="21">
        <v>3</v>
      </c>
      <c r="B4" s="21" t="s">
        <v>405</v>
      </c>
      <c r="C4" s="47">
        <v>0.09513888888888888</v>
      </c>
      <c r="D4" s="47">
        <v>0.10935185185185185</v>
      </c>
      <c r="E4" s="47">
        <f t="shared" si="0"/>
        <v>0.014212962962962969</v>
      </c>
      <c r="F4" s="48">
        <f t="shared" si="1"/>
        <v>0.014212962962962969</v>
      </c>
      <c r="G4">
        <f t="shared" si="2"/>
        <v>0</v>
      </c>
      <c r="H4">
        <f t="shared" si="3"/>
        <v>0.013888888888888888</v>
      </c>
      <c r="I4" s="48">
        <f t="shared" si="4"/>
        <v>0.0003240740740740808</v>
      </c>
      <c r="J4" s="49">
        <f t="shared" si="5"/>
        <v>0</v>
      </c>
      <c r="K4" s="49">
        <f t="shared" si="6"/>
        <v>20</v>
      </c>
      <c r="L4" s="49">
        <f t="shared" si="7"/>
        <v>28.000000000000583</v>
      </c>
    </row>
    <row r="5" spans="1:12" ht="12.75">
      <c r="A5" s="21">
        <v>4</v>
      </c>
      <c r="B5" s="21" t="s">
        <v>406</v>
      </c>
      <c r="C5" s="47">
        <v>0.09513888888888888</v>
      </c>
      <c r="D5" s="47">
        <v>0.10856481481481482</v>
      </c>
      <c r="E5" s="47">
        <f t="shared" si="0"/>
        <v>0.013425925925925938</v>
      </c>
      <c r="F5" s="48">
        <f t="shared" si="1"/>
        <v>0.013425925925925938</v>
      </c>
      <c r="G5">
        <f t="shared" si="2"/>
        <v>0</v>
      </c>
      <c r="H5">
        <f t="shared" si="3"/>
        <v>0.013194444444444444</v>
      </c>
      <c r="I5" s="48">
        <f t="shared" si="4"/>
        <v>0.00023148148148149396</v>
      </c>
      <c r="J5" s="49">
        <f t="shared" si="5"/>
        <v>0</v>
      </c>
      <c r="K5" s="49">
        <f t="shared" si="6"/>
        <v>19</v>
      </c>
      <c r="L5" s="49">
        <f t="shared" si="7"/>
        <v>20.000000000001076</v>
      </c>
    </row>
    <row r="6" spans="1:12" ht="12.75">
      <c r="A6" s="21">
        <v>5</v>
      </c>
      <c r="B6" s="21" t="s">
        <v>407</v>
      </c>
      <c r="C6" s="47">
        <v>0.09513888888888888</v>
      </c>
      <c r="D6" s="47">
        <v>0.10773148148148148</v>
      </c>
      <c r="E6" s="47">
        <f t="shared" si="0"/>
        <v>0.0125925925925926</v>
      </c>
      <c r="F6" s="48">
        <f t="shared" si="1"/>
        <v>0.0125925925925926</v>
      </c>
      <c r="G6">
        <f t="shared" si="2"/>
        <v>0</v>
      </c>
      <c r="H6">
        <f t="shared" si="3"/>
        <v>0.012499999999999999</v>
      </c>
      <c r="I6" s="48">
        <f t="shared" si="4"/>
        <v>9.25925925926007E-05</v>
      </c>
      <c r="J6" s="49">
        <f t="shared" si="5"/>
        <v>0</v>
      </c>
      <c r="K6" s="49">
        <f t="shared" si="6"/>
        <v>18</v>
      </c>
      <c r="L6" s="49">
        <f t="shared" si="7"/>
        <v>8.000000000000702</v>
      </c>
    </row>
    <row r="7" spans="1:12" ht="12.75">
      <c r="A7" s="21">
        <v>6</v>
      </c>
      <c r="B7" s="21" t="s">
        <v>408</v>
      </c>
      <c r="C7" s="47">
        <v>0.09513888888888888</v>
      </c>
      <c r="D7" s="47">
        <v>0.10800925925925926</v>
      </c>
      <c r="E7" s="47">
        <f t="shared" si="0"/>
        <v>0.01287037037037038</v>
      </c>
      <c r="F7" s="48">
        <f t="shared" si="1"/>
        <v>0.01287037037037038</v>
      </c>
      <c r="G7">
        <f t="shared" si="2"/>
        <v>0</v>
      </c>
      <c r="H7">
        <f t="shared" si="3"/>
        <v>0.012499999999999999</v>
      </c>
      <c r="I7" s="48">
        <f t="shared" si="4"/>
        <v>0.00037037037037038027</v>
      </c>
      <c r="J7" s="49">
        <f t="shared" si="5"/>
        <v>0</v>
      </c>
      <c r="K7" s="49">
        <f t="shared" si="6"/>
        <v>18</v>
      </c>
      <c r="L7" s="49">
        <f t="shared" si="7"/>
        <v>32.00000000000085</v>
      </c>
    </row>
    <row r="8" spans="1:12" ht="12.75">
      <c r="A8" s="21">
        <v>7</v>
      </c>
      <c r="B8" s="21" t="s">
        <v>409</v>
      </c>
      <c r="C8" s="47">
        <v>0.09513888888888888</v>
      </c>
      <c r="D8" t="s">
        <v>410</v>
      </c>
      <c r="E8" s="47" t="e">
        <f t="shared" si="0"/>
        <v>#VALUE!</v>
      </c>
      <c r="F8" s="48" t="e">
        <f t="shared" si="1"/>
        <v>#VALUE!</v>
      </c>
      <c r="G8" t="e">
        <f t="shared" si="2"/>
        <v>#VALUE!</v>
      </c>
      <c r="H8">
        <f t="shared" si="3"/>
        <v>0</v>
      </c>
      <c r="I8" s="48" t="e">
        <f t="shared" si="4"/>
        <v>#VALUE!</v>
      </c>
      <c r="J8" s="49" t="s">
        <v>410</v>
      </c>
      <c r="K8" s="49"/>
      <c r="L8" s="49"/>
    </row>
    <row r="9" spans="1:12" ht="12.75">
      <c r="A9" s="21">
        <v>8</v>
      </c>
      <c r="B9" s="21" t="s">
        <v>411</v>
      </c>
      <c r="C9" s="47">
        <v>0.09513888888888888</v>
      </c>
      <c r="D9" s="47">
        <v>0.1153125</v>
      </c>
      <c r="E9" s="47">
        <f t="shared" si="0"/>
        <v>0.020173611111111114</v>
      </c>
      <c r="F9" s="48">
        <f t="shared" si="1"/>
        <v>0.020173611111111114</v>
      </c>
      <c r="G9">
        <f t="shared" si="2"/>
        <v>0</v>
      </c>
      <c r="H9">
        <f t="shared" si="3"/>
        <v>0.02013888888888889</v>
      </c>
      <c r="I9" s="48">
        <f t="shared" si="4"/>
        <v>3.472222222222418E-05</v>
      </c>
      <c r="J9" s="49">
        <f t="shared" si="5"/>
        <v>0</v>
      </c>
      <c r="K9" s="49">
        <f t="shared" si="6"/>
        <v>29</v>
      </c>
      <c r="L9" s="49">
        <f t="shared" si="7"/>
        <v>3.000000000000169</v>
      </c>
    </row>
    <row r="10" spans="1:2" ht="12.75">
      <c r="A10" s="21"/>
      <c r="B10" s="21"/>
    </row>
    <row r="11" spans="1:12" ht="12.75">
      <c r="A11" s="21">
        <v>1</v>
      </c>
      <c r="B11" s="21" t="s">
        <v>403</v>
      </c>
      <c r="C11" s="47">
        <v>0.12152777777777778</v>
      </c>
      <c r="D11" s="47">
        <v>0.13216435185185185</v>
      </c>
      <c r="E11" s="47">
        <f>D11-C11</f>
        <v>0.010636574074074076</v>
      </c>
      <c r="F11" s="48">
        <f>E11</f>
        <v>0.010636574074074076</v>
      </c>
      <c r="G11">
        <f>J11/24</f>
        <v>0</v>
      </c>
      <c r="H11">
        <f>K11/60/24</f>
        <v>0.010416666666666666</v>
      </c>
      <c r="I11" s="48">
        <f>F11-G11-H11</f>
        <v>0.00021990740740740998</v>
      </c>
      <c r="J11" s="49">
        <f>ROUNDDOWN($E11*24,0)</f>
        <v>0</v>
      </c>
      <c r="K11" s="49">
        <f>ROUNDDOWN(($E11*24-J11)*60,0)</f>
        <v>15</v>
      </c>
      <c r="L11" s="49">
        <f>I11*60*60*24</f>
        <v>19.000000000000224</v>
      </c>
    </row>
    <row r="12" spans="1:12" ht="12.75">
      <c r="A12" s="21">
        <v>2</v>
      </c>
      <c r="B12" s="21" t="s">
        <v>404</v>
      </c>
      <c r="C12" s="47">
        <v>0.12152777777777778</v>
      </c>
      <c r="D12" s="47">
        <v>0.13185185185185186</v>
      </c>
      <c r="E12" s="47">
        <f aca="true" t="shared" si="8" ref="E12:E18">D12-C12</f>
        <v>0.010324074074074083</v>
      </c>
      <c r="F12" s="48">
        <f aca="true" t="shared" si="9" ref="F12:F18">E12</f>
        <v>0.010324074074074083</v>
      </c>
      <c r="G12">
        <f aca="true" t="shared" si="10" ref="G12:G18">J12/24</f>
        <v>0</v>
      </c>
      <c r="H12">
        <f aca="true" t="shared" si="11" ref="H12:H18">K12/60/24</f>
        <v>0.009722222222222222</v>
      </c>
      <c r="I12" s="48">
        <f aca="true" t="shared" si="12" ref="I12:I18">F12-G12-H12</f>
        <v>0.0006018518518518604</v>
      </c>
      <c r="J12" s="49">
        <f aca="true" t="shared" si="13" ref="J12:J17">ROUNDDOWN($E12*24,0)</f>
        <v>0</v>
      </c>
      <c r="K12" s="49">
        <f aca="true" t="shared" si="14" ref="K12:K17">ROUNDDOWN(($E12*24-J12)*60,0)</f>
        <v>14</v>
      </c>
      <c r="L12" s="49">
        <f aca="true" t="shared" si="15" ref="L12:L17">I12*60*60*24</f>
        <v>52.00000000000073</v>
      </c>
    </row>
    <row r="13" spans="1:12" ht="12.75">
      <c r="A13" s="21">
        <v>3</v>
      </c>
      <c r="B13" s="21" t="s">
        <v>405</v>
      </c>
      <c r="C13" s="47">
        <v>0.12152777777777778</v>
      </c>
      <c r="D13" s="47">
        <v>0.1325347222222222</v>
      </c>
      <c r="E13" s="47">
        <f t="shared" si="8"/>
        <v>0.01100694444444443</v>
      </c>
      <c r="F13" s="48">
        <f t="shared" si="9"/>
        <v>0.01100694444444443</v>
      </c>
      <c r="G13">
        <f t="shared" si="10"/>
        <v>0</v>
      </c>
      <c r="H13">
        <f t="shared" si="11"/>
        <v>0.010416666666666666</v>
      </c>
      <c r="I13" s="48">
        <f t="shared" si="12"/>
        <v>0.0005902777777777642</v>
      </c>
      <c r="J13" s="49">
        <f t="shared" si="13"/>
        <v>0</v>
      </c>
      <c r="K13" s="49">
        <f t="shared" si="14"/>
        <v>15</v>
      </c>
      <c r="L13" s="49">
        <f t="shared" si="15"/>
        <v>50.99999999999883</v>
      </c>
    </row>
    <row r="14" spans="1:12" ht="12.75">
      <c r="A14" s="21">
        <v>4</v>
      </c>
      <c r="B14" s="21" t="s">
        <v>406</v>
      </c>
      <c r="C14" s="47">
        <v>0.12152777777777778</v>
      </c>
      <c r="D14" s="47">
        <v>0.13167824074074075</v>
      </c>
      <c r="E14" s="47">
        <f t="shared" si="8"/>
        <v>0.010150462962962972</v>
      </c>
      <c r="F14" s="48">
        <f t="shared" si="9"/>
        <v>0.010150462962962972</v>
      </c>
      <c r="G14">
        <f t="shared" si="10"/>
        <v>0</v>
      </c>
      <c r="H14">
        <f t="shared" si="11"/>
        <v>0.009722222222222222</v>
      </c>
      <c r="I14" s="48">
        <f t="shared" si="12"/>
        <v>0.00042824074074074986</v>
      </c>
      <c r="J14" s="49">
        <f t="shared" si="13"/>
        <v>0</v>
      </c>
      <c r="K14" s="49">
        <f t="shared" si="14"/>
        <v>14</v>
      </c>
      <c r="L14" s="49">
        <f t="shared" si="15"/>
        <v>37.00000000000078</v>
      </c>
    </row>
    <row r="15" spans="1:12" ht="12.75">
      <c r="A15" s="21">
        <v>5</v>
      </c>
      <c r="B15" s="21" t="s">
        <v>407</v>
      </c>
      <c r="C15" s="47">
        <v>0.12152777777777778</v>
      </c>
      <c r="D15" s="47">
        <v>0.13084490740740742</v>
      </c>
      <c r="E15" s="47">
        <f t="shared" si="8"/>
        <v>0.009317129629629647</v>
      </c>
      <c r="F15" s="48">
        <f t="shared" si="9"/>
        <v>0.009317129629629647</v>
      </c>
      <c r="G15">
        <f t="shared" si="10"/>
        <v>0</v>
      </c>
      <c r="H15">
        <f t="shared" si="11"/>
        <v>0.009027777777777779</v>
      </c>
      <c r="I15" s="48">
        <f t="shared" si="12"/>
        <v>0.00028935185185186875</v>
      </c>
      <c r="J15" s="49">
        <f t="shared" si="13"/>
        <v>0</v>
      </c>
      <c r="K15" s="49">
        <f t="shared" si="14"/>
        <v>13</v>
      </c>
      <c r="L15" s="49">
        <f t="shared" si="15"/>
        <v>25.000000000001464</v>
      </c>
    </row>
    <row r="16" spans="1:12" ht="12.75">
      <c r="A16" s="21">
        <v>6</v>
      </c>
      <c r="B16" s="21" t="s">
        <v>408</v>
      </c>
      <c r="C16" s="47">
        <v>0.12152777777777778</v>
      </c>
      <c r="D16" s="47">
        <v>0.13150462962962964</v>
      </c>
      <c r="E16" s="47">
        <f t="shared" si="8"/>
        <v>0.009976851851851862</v>
      </c>
      <c r="F16" s="48">
        <f t="shared" si="9"/>
        <v>0.009976851851851862</v>
      </c>
      <c r="G16">
        <f t="shared" si="10"/>
        <v>0</v>
      </c>
      <c r="H16">
        <f t="shared" si="11"/>
        <v>0.009722222222222222</v>
      </c>
      <c r="I16" s="48">
        <f t="shared" si="12"/>
        <v>0.00025462962962963936</v>
      </c>
      <c r="J16" s="49">
        <f t="shared" si="13"/>
        <v>0</v>
      </c>
      <c r="K16" s="49">
        <f t="shared" si="14"/>
        <v>14</v>
      </c>
      <c r="L16" s="49">
        <f t="shared" si="15"/>
        <v>22.000000000000842</v>
      </c>
    </row>
    <row r="17" spans="1:12" ht="12.75">
      <c r="A17" s="21">
        <v>7</v>
      </c>
      <c r="B17" s="21" t="s">
        <v>409</v>
      </c>
      <c r="C17" s="47">
        <v>0.12152777777777778</v>
      </c>
      <c r="D17" s="47">
        <v>0.13354166666666667</v>
      </c>
      <c r="E17" s="47">
        <f t="shared" si="8"/>
        <v>0.012013888888888893</v>
      </c>
      <c r="F17" s="48">
        <f t="shared" si="9"/>
        <v>0.012013888888888893</v>
      </c>
      <c r="G17">
        <f t="shared" si="10"/>
        <v>0</v>
      </c>
      <c r="H17">
        <f t="shared" si="11"/>
        <v>0.011805555555555555</v>
      </c>
      <c r="I17" s="48">
        <f t="shared" si="12"/>
        <v>0.00020833333333333814</v>
      </c>
      <c r="J17" s="49">
        <f t="shared" si="13"/>
        <v>0</v>
      </c>
      <c r="K17" s="49">
        <f t="shared" si="14"/>
        <v>17</v>
      </c>
      <c r="L17" s="49">
        <f t="shared" si="15"/>
        <v>18.000000000000416</v>
      </c>
    </row>
    <row r="18" spans="1:12" ht="12.75">
      <c r="A18" s="21">
        <v>8</v>
      </c>
      <c r="B18" s="21" t="s">
        <v>411</v>
      </c>
      <c r="C18" s="47">
        <v>0.12152777777777778</v>
      </c>
      <c r="D18" s="47" t="s">
        <v>412</v>
      </c>
      <c r="E18" s="47" t="e">
        <f t="shared" si="8"/>
        <v>#VALUE!</v>
      </c>
      <c r="F18" s="48" t="e">
        <f t="shared" si="9"/>
        <v>#VALUE!</v>
      </c>
      <c r="G18" t="e">
        <f t="shared" si="10"/>
        <v>#VALUE!</v>
      </c>
      <c r="H18">
        <f t="shared" si="11"/>
        <v>0</v>
      </c>
      <c r="I18" s="48" t="e">
        <f t="shared" si="12"/>
        <v>#VALUE!</v>
      </c>
      <c r="J18" s="49" t="s">
        <v>412</v>
      </c>
      <c r="K18" s="49"/>
      <c r="L18" s="49"/>
    </row>
    <row r="20" spans="1:12" ht="12.75">
      <c r="A20" s="21">
        <v>1</v>
      </c>
      <c r="B20" s="21" t="s">
        <v>403</v>
      </c>
      <c r="C20" s="47">
        <v>0.1388888888888889</v>
      </c>
      <c r="D20" s="47">
        <v>0.1590162037037037</v>
      </c>
      <c r="E20" s="47">
        <f>D20-C20</f>
        <v>0.020127314814814806</v>
      </c>
      <c r="F20" s="48">
        <f>E20</f>
        <v>0.020127314814814806</v>
      </c>
      <c r="G20">
        <f>J20/24</f>
        <v>0</v>
      </c>
      <c r="H20">
        <f>K20/60/24</f>
        <v>0.019444444444444445</v>
      </c>
      <c r="I20" s="48">
        <f>F20-G20-H20</f>
        <v>0.0006828703703703615</v>
      </c>
      <c r="J20" s="49">
        <f>ROUNDDOWN($E20*24,0)</f>
        <v>0</v>
      </c>
      <c r="K20" s="49">
        <f>ROUNDDOWN(($E20*24-J20)*60,0)</f>
        <v>28</v>
      </c>
      <c r="L20" s="49">
        <f>I20*60*60*24</f>
        <v>58.999999999999226</v>
      </c>
    </row>
    <row r="21" spans="1:12" ht="12.75">
      <c r="A21" s="21">
        <v>2</v>
      </c>
      <c r="B21" s="21" t="s">
        <v>404</v>
      </c>
      <c r="C21" s="47">
        <v>0.1388888888888889</v>
      </c>
      <c r="D21" s="47">
        <v>0.15709490740740742</v>
      </c>
      <c r="E21" s="47">
        <f aca="true" t="shared" si="16" ref="E21:E27">D21-C21</f>
        <v>0.018206018518518524</v>
      </c>
      <c r="F21" s="48">
        <f aca="true" t="shared" si="17" ref="F21:F27">E21</f>
        <v>0.018206018518518524</v>
      </c>
      <c r="G21">
        <f aca="true" t="shared" si="18" ref="G21:G27">J21/24</f>
        <v>0</v>
      </c>
      <c r="H21">
        <f aca="true" t="shared" si="19" ref="H21:H27">K21/60/24</f>
        <v>0.018055555555555557</v>
      </c>
      <c r="I21" s="48">
        <f aca="true" t="shared" si="20" ref="I21:I27">F21-G21-H21</f>
        <v>0.00015046296296296682</v>
      </c>
      <c r="J21" s="49">
        <f aca="true" t="shared" si="21" ref="J21:J26">ROUNDDOWN($E21*24,0)</f>
        <v>0</v>
      </c>
      <c r="K21" s="49">
        <f aca="true" t="shared" si="22" ref="K21:K26">ROUNDDOWN(($E21*24-J21)*60,0)</f>
        <v>26</v>
      </c>
      <c r="L21" s="49">
        <f aca="true" t="shared" si="23" ref="L21:L26">I21*60*60*24</f>
        <v>13.000000000000332</v>
      </c>
    </row>
    <row r="22" spans="1:12" ht="12.75">
      <c r="A22" s="21">
        <v>3</v>
      </c>
      <c r="B22" s="21" t="s">
        <v>405</v>
      </c>
      <c r="C22" s="47">
        <v>0.1388888888888889</v>
      </c>
      <c r="D22" s="47">
        <v>0.15460648148148148</v>
      </c>
      <c r="E22" s="47">
        <f t="shared" si="16"/>
        <v>0.01571759259259259</v>
      </c>
      <c r="F22" s="48">
        <f t="shared" si="17"/>
        <v>0.01571759259259259</v>
      </c>
      <c r="G22">
        <f t="shared" si="18"/>
        <v>0</v>
      </c>
      <c r="H22">
        <f t="shared" si="19"/>
        <v>0.015277777777777777</v>
      </c>
      <c r="I22" s="48">
        <f t="shared" si="20"/>
        <v>0.0004398148148148113</v>
      </c>
      <c r="J22" s="49">
        <f t="shared" si="21"/>
        <v>0</v>
      </c>
      <c r="K22" s="49">
        <f t="shared" si="22"/>
        <v>22</v>
      </c>
      <c r="L22" s="49">
        <f t="shared" si="23"/>
        <v>37.999999999999694</v>
      </c>
    </row>
    <row r="23" spans="1:12" ht="12.75">
      <c r="A23" s="21">
        <v>4</v>
      </c>
      <c r="B23" s="21" t="s">
        <v>406</v>
      </c>
      <c r="C23" s="47">
        <v>0.1388888888888889</v>
      </c>
      <c r="D23" s="47">
        <v>0.15601851851851853</v>
      </c>
      <c r="E23" s="47">
        <f t="shared" si="16"/>
        <v>0.017129629629629634</v>
      </c>
      <c r="F23" s="48">
        <f t="shared" si="17"/>
        <v>0.017129629629629634</v>
      </c>
      <c r="G23">
        <f t="shared" si="18"/>
        <v>0</v>
      </c>
      <c r="H23">
        <f t="shared" si="19"/>
        <v>0.016666666666666666</v>
      </c>
      <c r="I23" s="48">
        <f t="shared" si="20"/>
        <v>0.0004629629629629671</v>
      </c>
      <c r="J23" s="49">
        <f t="shared" si="21"/>
        <v>0</v>
      </c>
      <c r="K23" s="49">
        <f t="shared" si="22"/>
        <v>24</v>
      </c>
      <c r="L23" s="49">
        <f t="shared" si="23"/>
        <v>40.000000000000355</v>
      </c>
    </row>
    <row r="24" spans="1:12" ht="12.75">
      <c r="A24" s="21">
        <v>5</v>
      </c>
      <c r="B24" s="21" t="s">
        <v>407</v>
      </c>
      <c r="C24" s="47">
        <v>0.1388888888888889</v>
      </c>
      <c r="D24" s="47">
        <v>0.15157407407407408</v>
      </c>
      <c r="E24" s="47">
        <f t="shared" si="16"/>
        <v>0.012685185185185188</v>
      </c>
      <c r="F24" s="48">
        <f t="shared" si="17"/>
        <v>0.012685185185185188</v>
      </c>
      <c r="G24">
        <f t="shared" si="18"/>
        <v>0</v>
      </c>
      <c r="H24">
        <f t="shared" si="19"/>
        <v>0.012499999999999999</v>
      </c>
      <c r="I24" s="48">
        <f t="shared" si="20"/>
        <v>0.00018518518518518927</v>
      </c>
      <c r="J24" s="49">
        <f t="shared" si="21"/>
        <v>0</v>
      </c>
      <c r="K24" s="49">
        <f t="shared" si="22"/>
        <v>18</v>
      </c>
      <c r="L24" s="49">
        <f t="shared" si="23"/>
        <v>16.000000000000355</v>
      </c>
    </row>
    <row r="25" spans="1:12" ht="12.75">
      <c r="A25" s="21">
        <v>6</v>
      </c>
      <c r="B25" s="21" t="s">
        <v>408</v>
      </c>
      <c r="C25" s="47">
        <v>0.1388888888888889</v>
      </c>
      <c r="D25" s="47">
        <v>0.1557638888888889</v>
      </c>
      <c r="E25" s="47">
        <f t="shared" si="16"/>
        <v>0.016875</v>
      </c>
      <c r="F25" s="48">
        <f t="shared" si="17"/>
        <v>0.016875</v>
      </c>
      <c r="G25">
        <f t="shared" si="18"/>
        <v>0</v>
      </c>
      <c r="H25">
        <f t="shared" si="19"/>
        <v>0.016666666666666666</v>
      </c>
      <c r="I25" s="48">
        <f t="shared" si="20"/>
        <v>0.00020833333333333467</v>
      </c>
      <c r="J25" s="49">
        <f t="shared" si="21"/>
        <v>0</v>
      </c>
      <c r="K25" s="49">
        <f t="shared" si="22"/>
        <v>24</v>
      </c>
      <c r="L25" s="49">
        <f t="shared" si="23"/>
        <v>18.000000000000117</v>
      </c>
    </row>
    <row r="26" spans="1:12" ht="12.75">
      <c r="A26" s="21">
        <v>7</v>
      </c>
      <c r="B26" s="21" t="s">
        <v>409</v>
      </c>
      <c r="C26" s="47">
        <v>0.1388888888888889</v>
      </c>
      <c r="D26" s="47">
        <v>0.153125</v>
      </c>
      <c r="E26" s="47">
        <f t="shared" si="16"/>
        <v>0.014236111111111116</v>
      </c>
      <c r="F26" s="48">
        <f t="shared" si="17"/>
        <v>0.014236111111111116</v>
      </c>
      <c r="G26">
        <f t="shared" si="18"/>
        <v>0</v>
      </c>
      <c r="H26">
        <f t="shared" si="19"/>
        <v>0.013888888888888888</v>
      </c>
      <c r="I26" s="48">
        <f t="shared" si="20"/>
        <v>0.00034722222222222793</v>
      </c>
      <c r="J26" s="49">
        <f t="shared" si="21"/>
        <v>0</v>
      </c>
      <c r="K26" s="49">
        <f t="shared" si="22"/>
        <v>20</v>
      </c>
      <c r="L26" s="49">
        <f t="shared" si="23"/>
        <v>30.00000000000049</v>
      </c>
    </row>
    <row r="27" spans="1:12" ht="12.75">
      <c r="A27" s="21">
        <v>8</v>
      </c>
      <c r="B27" s="21" t="s">
        <v>411</v>
      </c>
      <c r="C27" s="47">
        <v>0.1388888888888889</v>
      </c>
      <c r="D27" s="47" t="s">
        <v>412</v>
      </c>
      <c r="E27" s="47" t="e">
        <f t="shared" si="16"/>
        <v>#VALUE!</v>
      </c>
      <c r="F27" s="48" t="e">
        <f t="shared" si="17"/>
        <v>#VALUE!</v>
      </c>
      <c r="G27" t="e">
        <f t="shared" si="18"/>
        <v>#VALUE!</v>
      </c>
      <c r="H27">
        <f t="shared" si="19"/>
        <v>0</v>
      </c>
      <c r="I27" s="48" t="e">
        <f t="shared" si="20"/>
        <v>#VALUE!</v>
      </c>
      <c r="J27" s="49" t="s">
        <v>410</v>
      </c>
      <c r="K27" s="49"/>
      <c r="L27" s="49"/>
    </row>
    <row r="29" spans="1:12" ht="12.75">
      <c r="A29" s="21">
        <v>1</v>
      </c>
      <c r="B29" s="21" t="s">
        <v>403</v>
      </c>
      <c r="C29" s="47">
        <v>0.16319444444444445</v>
      </c>
      <c r="D29" s="47">
        <v>0.1797337962962963</v>
      </c>
      <c r="E29" s="47">
        <f>D29-C29</f>
        <v>0.016539351851851847</v>
      </c>
      <c r="F29" s="48">
        <f>E29</f>
        <v>0.016539351851851847</v>
      </c>
      <c r="G29">
        <f>J29/24</f>
        <v>0</v>
      </c>
      <c r="H29">
        <f>K29/60/24</f>
        <v>0.015972222222222224</v>
      </c>
      <c r="I29" s="48">
        <f>F29-G29-H29</f>
        <v>0.0005671296296296223</v>
      </c>
      <c r="J29" s="49">
        <f>ROUNDDOWN($E29*24,0)</f>
        <v>0</v>
      </c>
      <c r="K29" s="49">
        <f>ROUNDDOWN(($E29*24-J29)*60,0)</f>
        <v>23</v>
      </c>
      <c r="L29" s="49">
        <f>I29*60*60*24</f>
        <v>48.99999999999937</v>
      </c>
    </row>
    <row r="30" spans="1:12" ht="12.75">
      <c r="A30" s="21">
        <v>2</v>
      </c>
      <c r="B30" s="21" t="s">
        <v>404</v>
      </c>
      <c r="C30" s="47">
        <v>0.16319444444444445</v>
      </c>
      <c r="D30" s="47">
        <v>0.1789699074074074</v>
      </c>
      <c r="E30" s="47">
        <f aca="true" t="shared" si="24" ref="E30:E36">D30-C30</f>
        <v>0.01577546296296295</v>
      </c>
      <c r="F30" s="48">
        <f aca="true" t="shared" si="25" ref="F30:F36">E30</f>
        <v>0.01577546296296295</v>
      </c>
      <c r="G30">
        <f aca="true" t="shared" si="26" ref="G30:G36">J30/24</f>
        <v>0</v>
      </c>
      <c r="H30">
        <f aca="true" t="shared" si="27" ref="H30:H36">K30/60/24</f>
        <v>0.015277777777777777</v>
      </c>
      <c r="I30" s="48">
        <f aca="true" t="shared" si="28" ref="I30:I36">F30-G30-H30</f>
        <v>0.0004976851851851722</v>
      </c>
      <c r="J30" s="49">
        <f aca="true" t="shared" si="29" ref="J30:J35">ROUNDDOWN($E30*24,0)</f>
        <v>0</v>
      </c>
      <c r="K30" s="49">
        <f aca="true" t="shared" si="30" ref="K30:K35">ROUNDDOWN(($E30*24-J30)*60,0)</f>
        <v>22</v>
      </c>
      <c r="L30" s="49">
        <f aca="true" t="shared" si="31" ref="L30:L35">I30*60*60*24</f>
        <v>42.99999999999888</v>
      </c>
    </row>
    <row r="31" spans="1:12" ht="12.75">
      <c r="A31" s="21">
        <v>3</v>
      </c>
      <c r="B31" s="21" t="s">
        <v>405</v>
      </c>
      <c r="C31" s="47">
        <v>0.16319444444444445</v>
      </c>
      <c r="D31" s="47">
        <v>0.17856481481481482</v>
      </c>
      <c r="E31" s="47">
        <f t="shared" si="24"/>
        <v>0.015370370370370368</v>
      </c>
      <c r="F31" s="48">
        <f t="shared" si="25"/>
        <v>0.015370370370370368</v>
      </c>
      <c r="G31">
        <f t="shared" si="26"/>
        <v>0</v>
      </c>
      <c r="H31">
        <f t="shared" si="27"/>
        <v>0.015277777777777777</v>
      </c>
      <c r="I31" s="48">
        <f t="shared" si="28"/>
        <v>9.25925925925903E-05</v>
      </c>
      <c r="J31" s="49">
        <f t="shared" si="29"/>
        <v>0</v>
      </c>
      <c r="K31" s="49">
        <f t="shared" si="30"/>
        <v>22</v>
      </c>
      <c r="L31" s="49">
        <f t="shared" si="31"/>
        <v>7.999999999999801</v>
      </c>
    </row>
    <row r="32" spans="1:12" ht="12.75">
      <c r="A32" s="21">
        <v>4</v>
      </c>
      <c r="B32" s="21" t="s">
        <v>406</v>
      </c>
      <c r="C32" s="47">
        <v>0.16319444444444445</v>
      </c>
      <c r="D32" s="47">
        <v>0.17953703703703705</v>
      </c>
      <c r="E32" s="47">
        <f t="shared" si="24"/>
        <v>0.016342592592592603</v>
      </c>
      <c r="F32" s="48">
        <f t="shared" si="25"/>
        <v>0.016342592592592603</v>
      </c>
      <c r="G32">
        <f t="shared" si="26"/>
        <v>0</v>
      </c>
      <c r="H32">
        <f t="shared" si="27"/>
        <v>0.015972222222222224</v>
      </c>
      <c r="I32" s="48">
        <f t="shared" si="28"/>
        <v>0.00037037037037037854</v>
      </c>
      <c r="J32" s="49">
        <f t="shared" si="29"/>
        <v>0</v>
      </c>
      <c r="K32" s="49">
        <f t="shared" si="30"/>
        <v>23</v>
      </c>
      <c r="L32" s="49">
        <f t="shared" si="31"/>
        <v>32.00000000000071</v>
      </c>
    </row>
    <row r="33" spans="1:12" ht="12.75">
      <c r="A33" s="21">
        <v>5</v>
      </c>
      <c r="B33" s="21" t="s">
        <v>407</v>
      </c>
      <c r="C33" s="47">
        <v>0.16319444444444445</v>
      </c>
      <c r="D33" s="47" t="s">
        <v>412</v>
      </c>
      <c r="E33" s="47" t="e">
        <f t="shared" si="24"/>
        <v>#VALUE!</v>
      </c>
      <c r="F33" s="48" t="e">
        <f t="shared" si="25"/>
        <v>#VALUE!</v>
      </c>
      <c r="G33" t="e">
        <f t="shared" si="26"/>
        <v>#VALUE!</v>
      </c>
      <c r="H33">
        <f t="shared" si="27"/>
        <v>0</v>
      </c>
      <c r="I33" s="48" t="e">
        <f t="shared" si="28"/>
        <v>#VALUE!</v>
      </c>
      <c r="J33" s="49" t="s">
        <v>412</v>
      </c>
      <c r="K33" s="49"/>
      <c r="L33" s="49"/>
    </row>
    <row r="34" spans="1:12" ht="12.75">
      <c r="A34" s="21">
        <v>6</v>
      </c>
      <c r="B34" s="21" t="s">
        <v>408</v>
      </c>
      <c r="C34" s="47">
        <v>0.16319444444444445</v>
      </c>
      <c r="D34" s="47">
        <v>0.17872685185185186</v>
      </c>
      <c r="E34" s="47">
        <f t="shared" si="24"/>
        <v>0.015532407407407411</v>
      </c>
      <c r="F34" s="48">
        <f t="shared" si="25"/>
        <v>0.015532407407407411</v>
      </c>
      <c r="G34">
        <f t="shared" si="26"/>
        <v>0</v>
      </c>
      <c r="H34">
        <f t="shared" si="27"/>
        <v>0.015277777777777777</v>
      </c>
      <c r="I34" s="48">
        <f t="shared" si="28"/>
        <v>0.00025462962962963416</v>
      </c>
      <c r="J34" s="49">
        <f t="shared" si="29"/>
        <v>0</v>
      </c>
      <c r="K34" s="49">
        <f t="shared" si="30"/>
        <v>22</v>
      </c>
      <c r="L34" s="49">
        <f t="shared" si="31"/>
        <v>22.00000000000039</v>
      </c>
    </row>
    <row r="35" spans="1:12" ht="12.75">
      <c r="A35" s="21">
        <v>7</v>
      </c>
      <c r="B35" s="21" t="s">
        <v>409</v>
      </c>
      <c r="C35" s="47">
        <v>0.16319444444444445</v>
      </c>
      <c r="D35" s="47">
        <v>0.1781597222222222</v>
      </c>
      <c r="E35" s="47">
        <f t="shared" si="24"/>
        <v>0.014965277777777758</v>
      </c>
      <c r="F35" s="48">
        <f t="shared" si="25"/>
        <v>0.014965277777777758</v>
      </c>
      <c r="G35">
        <f t="shared" si="26"/>
        <v>0</v>
      </c>
      <c r="H35">
        <f t="shared" si="27"/>
        <v>0.014583333333333332</v>
      </c>
      <c r="I35" s="48">
        <f t="shared" si="28"/>
        <v>0.0003819444444444261</v>
      </c>
      <c r="J35" s="49">
        <f t="shared" si="29"/>
        <v>0</v>
      </c>
      <c r="K35" s="49">
        <f t="shared" si="30"/>
        <v>21</v>
      </c>
      <c r="L35" s="49">
        <f t="shared" si="31"/>
        <v>32.99999999999841</v>
      </c>
    </row>
    <row r="36" spans="1:12" ht="12.75">
      <c r="A36" s="21">
        <v>8</v>
      </c>
      <c r="B36" s="21" t="s">
        <v>411</v>
      </c>
      <c r="C36" s="47">
        <v>0.16319444444444445</v>
      </c>
      <c r="D36" s="47" t="s">
        <v>412</v>
      </c>
      <c r="E36" s="47" t="e">
        <f t="shared" si="24"/>
        <v>#VALUE!</v>
      </c>
      <c r="F36" s="48" t="e">
        <f t="shared" si="25"/>
        <v>#VALUE!</v>
      </c>
      <c r="G36" t="e">
        <f t="shared" si="26"/>
        <v>#VALUE!</v>
      </c>
      <c r="H36">
        <f t="shared" si="27"/>
        <v>0</v>
      </c>
      <c r="I36" s="48" t="e">
        <f t="shared" si="28"/>
        <v>#VALUE!</v>
      </c>
      <c r="J36" s="49" t="s">
        <v>410</v>
      </c>
      <c r="K36" s="49"/>
      <c r="L36" s="4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10"/>
  <sheetViews>
    <sheetView workbookViewId="0" topLeftCell="A1">
      <pane ySplit="2" topLeftCell="BM3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64" bestFit="1" customWidth="1"/>
    <col min="4" max="4" width="15.7109375" style="64" bestFit="1" customWidth="1"/>
    <col min="5" max="5" width="6.7109375" style="65" bestFit="1" customWidth="1"/>
    <col min="6" max="6" width="6.140625" style="64" bestFit="1" customWidth="1"/>
    <col min="7" max="7" width="4.00390625" style="64" bestFit="1" customWidth="1"/>
    <col min="8" max="9" width="3.28125" style="64" bestFit="1" customWidth="1"/>
    <col min="10" max="10" width="3.7109375" style="64" bestFit="1" customWidth="1"/>
    <col min="11" max="11" width="3.8515625" style="64" bestFit="1" customWidth="1"/>
    <col min="12" max="12" width="7.7109375" style="78" bestFit="1" customWidth="1"/>
    <col min="13" max="13" width="7.7109375" style="79" bestFit="1" customWidth="1"/>
    <col min="14" max="14" width="6.7109375" style="80" bestFit="1" customWidth="1"/>
    <col min="15" max="15" width="7.7109375" style="80" bestFit="1" customWidth="1"/>
    <col min="16" max="16" width="3.7109375" style="64" bestFit="1" customWidth="1"/>
    <col min="17" max="17" width="3.8515625" style="64" bestFit="1" customWidth="1"/>
    <col min="18" max="18" width="4.00390625" style="64" bestFit="1" customWidth="1"/>
    <col min="19" max="19" width="7.7109375" style="81" bestFit="1" customWidth="1"/>
    <col min="20" max="20" width="9.28125" style="81" bestFit="1" customWidth="1"/>
    <col min="21" max="16384" width="8.7109375" style="64" customWidth="1"/>
  </cols>
  <sheetData>
    <row r="1" spans="1:20" s="27" customFormat="1" ht="12.75">
      <c r="A1" s="22" t="s">
        <v>330</v>
      </c>
      <c r="B1" s="60"/>
      <c r="D1" s="40" t="s">
        <v>329</v>
      </c>
      <c r="E1" s="39">
        <v>3</v>
      </c>
      <c r="F1" s="23"/>
      <c r="G1" s="23"/>
      <c r="H1" s="84"/>
      <c r="I1" s="84"/>
      <c r="J1" s="84"/>
      <c r="K1" s="25"/>
      <c r="L1" s="25"/>
      <c r="M1" s="86" t="s">
        <v>333</v>
      </c>
      <c r="N1" s="87"/>
      <c r="O1" s="38"/>
      <c r="P1" s="85" t="s">
        <v>331</v>
      </c>
      <c r="Q1" s="85"/>
      <c r="R1" s="85"/>
      <c r="S1" s="85"/>
      <c r="T1" s="85"/>
    </row>
    <row r="2" spans="1:20" s="27" customFormat="1" ht="12.75">
      <c r="A2" s="22" t="s">
        <v>209</v>
      </c>
      <c r="B2" s="22" t="s">
        <v>293</v>
      </c>
      <c r="C2" s="22" t="s">
        <v>210</v>
      </c>
      <c r="D2" s="22" t="s">
        <v>211</v>
      </c>
      <c r="E2" s="56" t="s">
        <v>212</v>
      </c>
      <c r="F2" s="25" t="s">
        <v>5</v>
      </c>
      <c r="G2" s="25" t="s">
        <v>213</v>
      </c>
      <c r="H2" s="24" t="s">
        <v>214</v>
      </c>
      <c r="I2" s="24" t="s">
        <v>215</v>
      </c>
      <c r="J2" s="24" t="s">
        <v>213</v>
      </c>
      <c r="K2" s="24" t="s">
        <v>208</v>
      </c>
      <c r="L2" s="28" t="s">
        <v>349</v>
      </c>
      <c r="M2" s="29" t="s">
        <v>216</v>
      </c>
      <c r="N2" s="26" t="s">
        <v>217</v>
      </c>
      <c r="O2" s="26" t="s">
        <v>218</v>
      </c>
      <c r="P2" s="52" t="s">
        <v>219</v>
      </c>
      <c r="Q2" s="41" t="s">
        <v>208</v>
      </c>
      <c r="R2" s="41" t="s">
        <v>220</v>
      </c>
      <c r="S2" s="36" t="s">
        <v>221</v>
      </c>
      <c r="T2" s="36" t="s">
        <v>222</v>
      </c>
    </row>
    <row r="3" spans="1:20" s="27" customFormat="1" ht="12.75">
      <c r="A3" s="57">
        <v>5</v>
      </c>
      <c r="B3" s="21">
        <v>1</v>
      </c>
      <c r="C3" s="58" t="s">
        <v>338</v>
      </c>
      <c r="D3" s="58" t="s">
        <v>285</v>
      </c>
      <c r="E3" s="58">
        <v>1002</v>
      </c>
      <c r="F3" s="58" t="s">
        <v>31</v>
      </c>
      <c r="G3" s="30">
        <v>385</v>
      </c>
      <c r="J3" s="27" t="str">
        <f aca="true" t="shared" si="0" ref="J3:J10">IF(OR(F3="",K3="nl"),"",IF(L3&lt;70,"L4",IF(L3&lt;80,"L3",IF(L3&lt;90,"L2",IF(L3&lt;100,"L1",IF(L3&gt;130,"H3",IF(L3&gt;120,"H2",IF(L3&gt;110,"H1",""))))))))</f>
        <v>H1</v>
      </c>
      <c r="K3" s="27">
        <f>IF(F3="","",INDEX(Portsmouth!$A$1:J$974,MATCH(F3,Portsmouth!$B$1:$B$974,0),3))</f>
        <v>330</v>
      </c>
      <c r="L3" s="74">
        <f aca="true" t="shared" si="1" ref="L3:L10">IF(F3="","",IF(K3="nl",100,100*G3/K3))</f>
        <v>116.66666666666667</v>
      </c>
      <c r="M3" s="75">
        <f>IF(F3="","",INDEX(Portsmouth!$A$1:$J$974,MATCH(F3,Portsmouth!$B$1:$B$974,0),$E$1+5))</f>
        <v>63.9</v>
      </c>
      <c r="N3" s="76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1.007</v>
      </c>
      <c r="O3" s="76">
        <f aca="true" t="shared" si="2" ref="O3:O10">IF(F3="","",M3*N3)</f>
        <v>64.34729999999999</v>
      </c>
      <c r="P3" s="53">
        <v>0</v>
      </c>
      <c r="Q3" s="42">
        <v>18</v>
      </c>
      <c r="R3" s="42">
        <v>16.000000000000355</v>
      </c>
      <c r="S3" s="77">
        <f aca="true" t="shared" si="3" ref="S3:S10">IF(R3="","",IF(TYPE(R3)=2,R3,(P3*60+Q3+(R3/60))))</f>
        <v>18.266666666666673</v>
      </c>
      <c r="T3" s="77">
        <f aca="true" t="shared" si="4" ref="T3:T10">IF(S3="","",IF(TYPE(R3)=2,S3,S3/(O3*0.01)))</f>
        <v>28.387619475357432</v>
      </c>
    </row>
    <row r="4" spans="1:20" s="27" customFormat="1" ht="12.75">
      <c r="A4" s="57">
        <v>7</v>
      </c>
      <c r="B4" s="21">
        <v>2</v>
      </c>
      <c r="C4" s="54" t="s">
        <v>413</v>
      </c>
      <c r="D4" s="58" t="s">
        <v>347</v>
      </c>
      <c r="E4" s="54">
        <v>732</v>
      </c>
      <c r="F4" s="54" t="s">
        <v>26</v>
      </c>
      <c r="G4" s="30">
        <v>350</v>
      </c>
      <c r="J4" s="27">
        <f t="shared" si="0"/>
      </c>
      <c r="K4" s="27" t="str">
        <f>IF(F4="","",INDEX(Portsmouth!$A$1:J$974,MATCH(F4,Portsmouth!$B$1:$B$974,0),3))</f>
        <v>nl</v>
      </c>
      <c r="L4" s="74">
        <f t="shared" si="1"/>
        <v>100</v>
      </c>
      <c r="M4" s="75">
        <f>IF(F4="","",INDEX(Portsmouth!$A$1:$J$974,MATCH(F4,Portsmouth!$B$1:$B$974,0),$E$1+5))</f>
        <v>64.5</v>
      </c>
      <c r="N4" s="76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76">
        <f t="shared" si="2"/>
        <v>64.5</v>
      </c>
      <c r="P4" s="53">
        <v>0</v>
      </c>
      <c r="Q4" s="42">
        <v>20</v>
      </c>
      <c r="R4" s="42">
        <v>30.00000000000049</v>
      </c>
      <c r="S4" s="77">
        <f t="shared" si="3"/>
        <v>20.500000000000007</v>
      </c>
      <c r="T4" s="77">
        <f t="shared" si="4"/>
        <v>31.78294573643412</v>
      </c>
    </row>
    <row r="5" spans="1:20" s="27" customFormat="1" ht="12.75">
      <c r="A5" s="57">
        <v>6</v>
      </c>
      <c r="B5" s="21">
        <v>3</v>
      </c>
      <c r="C5" s="54" t="s">
        <v>348</v>
      </c>
      <c r="D5" s="54"/>
      <c r="E5" s="54">
        <v>5827</v>
      </c>
      <c r="F5" s="54" t="s">
        <v>61</v>
      </c>
      <c r="G5" s="27">
        <v>165</v>
      </c>
      <c r="J5" s="27">
        <f t="shared" si="0"/>
      </c>
      <c r="K5" s="27">
        <f>IF(F5="","",INDEX(Portsmouth!$A$1:J$974,MATCH(F5,Portsmouth!$B$1:$B$974,0),3))</f>
        <v>160</v>
      </c>
      <c r="L5" s="74">
        <f t="shared" si="1"/>
        <v>103.125</v>
      </c>
      <c r="M5" s="75">
        <f>IF(F5="","",INDEX(Portsmouth!$A$1:$J$974,MATCH(F5,Portsmouth!$B$1:$B$974,0),$E$1+5))</f>
        <v>76.2</v>
      </c>
      <c r="N5" s="76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76">
        <f t="shared" si="2"/>
        <v>76.2</v>
      </c>
      <c r="P5" s="53">
        <v>0</v>
      </c>
      <c r="Q5" s="42">
        <v>24</v>
      </c>
      <c r="R5" s="42">
        <v>18.000000000000117</v>
      </c>
      <c r="S5" s="77">
        <f t="shared" si="3"/>
        <v>24.3</v>
      </c>
      <c r="T5" s="77">
        <f t="shared" si="4"/>
        <v>31.88976377952756</v>
      </c>
    </row>
    <row r="6" spans="1:20" s="27" customFormat="1" ht="12.75">
      <c r="A6" s="57">
        <v>4</v>
      </c>
      <c r="B6" s="21">
        <v>4</v>
      </c>
      <c r="C6" s="55" t="s">
        <v>284</v>
      </c>
      <c r="D6" s="58"/>
      <c r="E6" s="59">
        <v>65915</v>
      </c>
      <c r="F6" s="58" t="s">
        <v>59</v>
      </c>
      <c r="G6" s="30">
        <v>160</v>
      </c>
      <c r="J6" s="27" t="str">
        <f t="shared" si="0"/>
        <v>L4</v>
      </c>
      <c r="K6" s="27">
        <f>IF(F6="","",INDEX(Portsmouth!$A$1:J$974,MATCH(F6,Portsmouth!$B$1:$B$974,0),3))</f>
        <v>285</v>
      </c>
      <c r="L6" s="74">
        <f t="shared" si="1"/>
        <v>56.14035087719298</v>
      </c>
      <c r="M6" s="75">
        <f>IF(F6="","",INDEX(Portsmouth!$A$1:$J$974,MATCH(F6,Portsmouth!$B$1:$B$974,0),$E$1+5))</f>
        <v>78.7</v>
      </c>
      <c r="N6" s="76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0.97</v>
      </c>
      <c r="O6" s="76">
        <f t="shared" si="2"/>
        <v>76.339</v>
      </c>
      <c r="P6" s="53">
        <v>0</v>
      </c>
      <c r="Q6" s="42">
        <v>24</v>
      </c>
      <c r="R6" s="42">
        <v>40.000000000000355</v>
      </c>
      <c r="S6" s="77">
        <f t="shared" si="3"/>
        <v>24.66666666666667</v>
      </c>
      <c r="T6" s="77">
        <f t="shared" si="4"/>
        <v>32.31201177205186</v>
      </c>
    </row>
    <row r="7" spans="1:20" s="27" customFormat="1" ht="12.75">
      <c r="A7" s="57">
        <v>2</v>
      </c>
      <c r="B7" s="21">
        <v>5</v>
      </c>
      <c r="C7" s="58" t="s">
        <v>346</v>
      </c>
      <c r="D7" s="58"/>
      <c r="E7" s="58">
        <v>112320</v>
      </c>
      <c r="F7" s="58" t="s">
        <v>59</v>
      </c>
      <c r="G7" s="30">
        <v>180</v>
      </c>
      <c r="J7" s="27" t="str">
        <f t="shared" si="0"/>
        <v>L4</v>
      </c>
      <c r="K7" s="27">
        <f>IF(F7="","",INDEX(Portsmouth!$A$1:J$974,MATCH(F7,Portsmouth!$B$1:$B$974,0),3))</f>
        <v>285</v>
      </c>
      <c r="L7" s="74">
        <f t="shared" si="1"/>
        <v>63.1578947368421</v>
      </c>
      <c r="M7" s="75">
        <f>IF(F7="","",INDEX(Portsmouth!$A$1:$J$974,MATCH(F7,Portsmouth!$B$1:$B$974,0),$E$1+5))</f>
        <v>78.7</v>
      </c>
      <c r="N7" s="76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0.97</v>
      </c>
      <c r="O7" s="76">
        <f t="shared" si="2"/>
        <v>76.339</v>
      </c>
      <c r="P7" s="53">
        <v>0</v>
      </c>
      <c r="Q7" s="42">
        <v>26</v>
      </c>
      <c r="R7" s="42">
        <v>13.000000000000332</v>
      </c>
      <c r="S7" s="77">
        <f t="shared" si="3"/>
        <v>26.216666666666672</v>
      </c>
      <c r="T7" s="77">
        <f t="shared" si="4"/>
        <v>34.34242872799837</v>
      </c>
    </row>
    <row r="8" spans="1:20" s="27" customFormat="1" ht="12.75">
      <c r="A8" s="57">
        <v>3</v>
      </c>
      <c r="B8" s="21">
        <v>6</v>
      </c>
      <c r="C8" s="58" t="s">
        <v>282</v>
      </c>
      <c r="D8" s="58"/>
      <c r="E8" s="58"/>
      <c r="F8" s="58" t="s">
        <v>26</v>
      </c>
      <c r="G8" s="30"/>
      <c r="J8" s="27">
        <f t="shared" si="0"/>
      </c>
      <c r="K8" s="27" t="str">
        <f>IF(F8="","",INDEX(Portsmouth!$A$1:J$974,MATCH(F8,Portsmouth!$B$1:$B$974,0),3))</f>
        <v>nl</v>
      </c>
      <c r="L8" s="74">
        <f t="shared" si="1"/>
        <v>100</v>
      </c>
      <c r="M8" s="75">
        <f>IF(F8="","",INDEX(Portsmouth!$A$1:$J$974,MATCH(F8,Portsmouth!$B$1:$B$974,0),$E$1+5))</f>
        <v>64.5</v>
      </c>
      <c r="N8" s="76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76">
        <f t="shared" si="2"/>
        <v>64.5</v>
      </c>
      <c r="P8" s="53">
        <v>0</v>
      </c>
      <c r="Q8" s="42">
        <v>22</v>
      </c>
      <c r="R8" s="42">
        <v>37.999999999999694</v>
      </c>
      <c r="S8" s="77">
        <f t="shared" si="3"/>
        <v>22.63333333333333</v>
      </c>
      <c r="T8" s="77">
        <f t="shared" si="4"/>
        <v>35.09043927648578</v>
      </c>
    </row>
    <row r="9" spans="1:20" s="62" customFormat="1" ht="12.75">
      <c r="A9" s="57">
        <v>1</v>
      </c>
      <c r="B9" s="21">
        <v>7</v>
      </c>
      <c r="C9" s="72" t="s">
        <v>283</v>
      </c>
      <c r="D9" s="72"/>
      <c r="E9" s="72">
        <v>6661</v>
      </c>
      <c r="F9" s="72" t="s">
        <v>61</v>
      </c>
      <c r="G9" s="73">
        <v>202</v>
      </c>
      <c r="J9" s="27" t="str">
        <f t="shared" si="0"/>
        <v>H2</v>
      </c>
      <c r="K9" s="27">
        <f>IF(F9="","",INDEX(Portsmouth!$A$1:J$974,MATCH(F9,Portsmouth!$B$1:$B$974,0),3))</f>
        <v>160</v>
      </c>
      <c r="L9" s="74">
        <f t="shared" si="1"/>
        <v>126.25</v>
      </c>
      <c r="M9" s="75">
        <f>IF(F9="","",INDEX(Portsmouth!$A$1:$J$974,MATCH(F9,Portsmouth!$B$1:$B$974,0),$E$1+5))</f>
        <v>76.2</v>
      </c>
      <c r="N9" s="76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1.013</v>
      </c>
      <c r="O9" s="76">
        <f t="shared" si="2"/>
        <v>77.19059999999999</v>
      </c>
      <c r="P9" s="53">
        <v>0</v>
      </c>
      <c r="Q9" s="42">
        <v>28</v>
      </c>
      <c r="R9" s="42">
        <v>58.999999999999226</v>
      </c>
      <c r="S9" s="77">
        <f t="shared" si="3"/>
        <v>28.98333333333332</v>
      </c>
      <c r="T9" s="77">
        <f t="shared" si="4"/>
        <v>37.54774976918605</v>
      </c>
    </row>
    <row r="10" spans="1:20" s="27" customFormat="1" ht="12.75">
      <c r="A10" s="57">
        <v>8</v>
      </c>
      <c r="B10" s="21">
        <v>8</v>
      </c>
      <c r="C10" s="54" t="s">
        <v>414</v>
      </c>
      <c r="D10" s="54" t="s">
        <v>211</v>
      </c>
      <c r="E10" s="54"/>
      <c r="F10" s="58" t="s">
        <v>59</v>
      </c>
      <c r="G10" s="27">
        <v>300</v>
      </c>
      <c r="J10" s="27">
        <f t="shared" si="0"/>
      </c>
      <c r="K10" s="27">
        <f>IF(F10="","",INDEX(Portsmouth!$A$1:J$974,MATCH(F10,Portsmouth!$B$1:$B$974,0),3))</f>
        <v>285</v>
      </c>
      <c r="L10" s="74">
        <f t="shared" si="1"/>
        <v>105.26315789473684</v>
      </c>
      <c r="M10" s="75">
        <f>IF(F10="","",INDEX(Portsmouth!$A$1:$J$974,MATCH(F10,Portsmouth!$B$1:$B$974,0),$E$1+5))</f>
        <v>78.7</v>
      </c>
      <c r="N10" s="76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76">
        <f t="shared" si="2"/>
        <v>78.7</v>
      </c>
      <c r="P10" s="53" t="s">
        <v>410</v>
      </c>
      <c r="Q10" s="42"/>
      <c r="R10" s="42"/>
      <c r="S10" s="77">
        <f t="shared" si="3"/>
      </c>
      <c r="T10" s="77">
        <f t="shared" si="4"/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10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64" bestFit="1" customWidth="1"/>
    <col min="4" max="4" width="15.7109375" style="64" bestFit="1" customWidth="1"/>
    <col min="5" max="5" width="6.7109375" style="65" bestFit="1" customWidth="1"/>
    <col min="6" max="6" width="6.140625" style="64" bestFit="1" customWidth="1"/>
    <col min="7" max="7" width="4.00390625" style="64" bestFit="1" customWidth="1"/>
    <col min="8" max="9" width="3.28125" style="64" bestFit="1" customWidth="1"/>
    <col min="10" max="10" width="3.7109375" style="64" bestFit="1" customWidth="1"/>
    <col min="11" max="11" width="3.8515625" style="64" bestFit="1" customWidth="1"/>
    <col min="12" max="12" width="7.7109375" style="78" bestFit="1" customWidth="1"/>
    <col min="13" max="13" width="7.7109375" style="79" bestFit="1" customWidth="1"/>
    <col min="14" max="14" width="6.7109375" style="80" bestFit="1" customWidth="1"/>
    <col min="15" max="15" width="7.7109375" style="80" bestFit="1" customWidth="1"/>
    <col min="16" max="16" width="3.7109375" style="64" bestFit="1" customWidth="1"/>
    <col min="17" max="17" width="3.8515625" style="64" bestFit="1" customWidth="1"/>
    <col min="18" max="18" width="4.00390625" style="64" bestFit="1" customWidth="1"/>
    <col min="19" max="19" width="7.7109375" style="81" bestFit="1" customWidth="1"/>
    <col min="20" max="20" width="9.28125" style="81" bestFit="1" customWidth="1"/>
    <col min="21" max="16384" width="8.7109375" style="64" customWidth="1"/>
  </cols>
  <sheetData>
    <row r="1" spans="1:20" s="27" customFormat="1" ht="12.75">
      <c r="A1" s="22" t="s">
        <v>330</v>
      </c>
      <c r="B1" s="60"/>
      <c r="D1" s="40" t="s">
        <v>329</v>
      </c>
      <c r="E1" s="39">
        <v>3</v>
      </c>
      <c r="F1" s="23"/>
      <c r="G1" s="23"/>
      <c r="H1" s="84"/>
      <c r="I1" s="84"/>
      <c r="J1" s="84"/>
      <c r="K1" s="25"/>
      <c r="L1" s="25"/>
      <c r="M1" s="86" t="s">
        <v>333</v>
      </c>
      <c r="N1" s="87"/>
      <c r="O1" s="38"/>
      <c r="P1" s="85" t="s">
        <v>331</v>
      </c>
      <c r="Q1" s="85"/>
      <c r="R1" s="85"/>
      <c r="S1" s="85"/>
      <c r="T1" s="85"/>
    </row>
    <row r="2" spans="1:20" s="27" customFormat="1" ht="12.75">
      <c r="A2" s="22" t="s">
        <v>209</v>
      </c>
      <c r="B2" s="22" t="s">
        <v>293</v>
      </c>
      <c r="C2" s="22" t="s">
        <v>210</v>
      </c>
      <c r="D2" s="22" t="s">
        <v>211</v>
      </c>
      <c r="E2" s="56" t="s">
        <v>212</v>
      </c>
      <c r="F2" s="25" t="s">
        <v>5</v>
      </c>
      <c r="G2" s="25" t="s">
        <v>213</v>
      </c>
      <c r="H2" s="24" t="s">
        <v>214</v>
      </c>
      <c r="I2" s="24" t="s">
        <v>215</v>
      </c>
      <c r="J2" s="24" t="s">
        <v>213</v>
      </c>
      <c r="K2" s="24" t="s">
        <v>208</v>
      </c>
      <c r="L2" s="28" t="s">
        <v>349</v>
      </c>
      <c r="M2" s="29" t="s">
        <v>216</v>
      </c>
      <c r="N2" s="26" t="s">
        <v>217</v>
      </c>
      <c r="O2" s="26" t="s">
        <v>218</v>
      </c>
      <c r="P2" s="52" t="s">
        <v>219</v>
      </c>
      <c r="Q2" s="41" t="s">
        <v>208</v>
      </c>
      <c r="R2" s="41" t="s">
        <v>220</v>
      </c>
      <c r="S2" s="36" t="s">
        <v>221</v>
      </c>
      <c r="T2" s="36" t="s">
        <v>222</v>
      </c>
    </row>
    <row r="3" spans="1:20" s="27" customFormat="1" ht="12.75">
      <c r="A3" s="57">
        <v>6</v>
      </c>
      <c r="B3" s="21">
        <v>1</v>
      </c>
      <c r="C3" s="54" t="s">
        <v>348</v>
      </c>
      <c r="D3" s="54"/>
      <c r="E3" s="54">
        <v>5827</v>
      </c>
      <c r="F3" s="54" t="s">
        <v>61</v>
      </c>
      <c r="G3" s="27">
        <v>165</v>
      </c>
      <c r="J3" s="27">
        <f aca="true" t="shared" si="0" ref="J3:J10">IF(OR(F3="",K3="nl"),"",IF(L3&lt;70,"L4",IF(L3&lt;80,"L3",IF(L3&lt;90,"L2",IF(L3&lt;100,"L1",IF(L3&gt;130,"H3",IF(L3&gt;120,"H2",IF(L3&gt;110,"H1",""))))))))</f>
      </c>
      <c r="K3" s="27">
        <f>IF(F3="","",INDEX(Portsmouth!$A$1:J$974,MATCH(F3,Portsmouth!$B$1:$B$974,0),3))</f>
        <v>160</v>
      </c>
      <c r="L3" s="74">
        <f aca="true" t="shared" si="1" ref="L3:L10">IF(F3="","",IF(K3="nl",100,100*G3/K3))</f>
        <v>103.125</v>
      </c>
      <c r="M3" s="75">
        <f>IF(F3="","",INDEX(Portsmouth!$A$1:$J$974,MATCH(F3,Portsmouth!$B$1:$B$974,0),$E$1+5))</f>
        <v>76.2</v>
      </c>
      <c r="N3" s="76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76">
        <f aca="true" t="shared" si="2" ref="O3:O10">IF(F3="","",M3*N3)</f>
        <v>76.2</v>
      </c>
      <c r="P3" s="53">
        <v>0</v>
      </c>
      <c r="Q3" s="42">
        <v>14</v>
      </c>
      <c r="R3" s="42">
        <v>22.000000000000842</v>
      </c>
      <c r="S3" s="77">
        <f aca="true" t="shared" si="3" ref="S3:S10">IF(R3="","",IF(TYPE(R3)=2,R3,(P3*60+Q3+(R3/60))))</f>
        <v>14.366666666666681</v>
      </c>
      <c r="T3" s="77">
        <f aca="true" t="shared" si="4" ref="T3:T10">IF(S3="","",IF(TYPE(R3)=2,S3,S3/(O3*0.01)))</f>
        <v>18.8538932633421</v>
      </c>
    </row>
    <row r="4" spans="1:20" s="27" customFormat="1" ht="12.75">
      <c r="A4" s="57">
        <v>4</v>
      </c>
      <c r="B4" s="21">
        <v>2</v>
      </c>
      <c r="C4" s="55" t="s">
        <v>284</v>
      </c>
      <c r="D4" s="58"/>
      <c r="E4" s="59">
        <v>65915</v>
      </c>
      <c r="F4" s="58" t="s">
        <v>59</v>
      </c>
      <c r="G4" s="30">
        <v>160</v>
      </c>
      <c r="J4" s="27" t="str">
        <f t="shared" si="0"/>
        <v>L4</v>
      </c>
      <c r="K4" s="27">
        <f>IF(F4="","",INDEX(Portsmouth!$A$1:J$974,MATCH(F4,Portsmouth!$B$1:$B$974,0),3))</f>
        <v>285</v>
      </c>
      <c r="L4" s="74">
        <f t="shared" si="1"/>
        <v>56.14035087719298</v>
      </c>
      <c r="M4" s="75">
        <f>IF(F4="","",INDEX(Portsmouth!$A$1:$J$974,MATCH(F4,Portsmouth!$B$1:$B$974,0),$E$1+5))</f>
        <v>78.7</v>
      </c>
      <c r="N4" s="76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0.97</v>
      </c>
      <c r="O4" s="76">
        <f t="shared" si="2"/>
        <v>76.339</v>
      </c>
      <c r="P4" s="53">
        <v>0</v>
      </c>
      <c r="Q4" s="42">
        <v>14</v>
      </c>
      <c r="R4" s="42">
        <v>37.00000000000078</v>
      </c>
      <c r="S4" s="77">
        <f t="shared" si="3"/>
        <v>14.61666666666668</v>
      </c>
      <c r="T4" s="77">
        <f t="shared" si="4"/>
        <v>19.147050218979395</v>
      </c>
    </row>
    <row r="5" spans="1:20" s="27" customFormat="1" ht="12.75">
      <c r="A5" s="57">
        <v>2</v>
      </c>
      <c r="B5" s="21">
        <v>3</v>
      </c>
      <c r="C5" s="58" t="s">
        <v>346</v>
      </c>
      <c r="D5" s="58"/>
      <c r="E5" s="58">
        <v>112320</v>
      </c>
      <c r="F5" s="58" t="s">
        <v>59</v>
      </c>
      <c r="G5" s="30">
        <v>180</v>
      </c>
      <c r="J5" s="27" t="str">
        <f t="shared" si="0"/>
        <v>L4</v>
      </c>
      <c r="K5" s="27">
        <f>IF(F5="","",INDEX(Portsmouth!$A$1:J$974,MATCH(F5,Portsmouth!$B$1:$B$974,0),3))</f>
        <v>285</v>
      </c>
      <c r="L5" s="74">
        <f t="shared" si="1"/>
        <v>63.1578947368421</v>
      </c>
      <c r="M5" s="75">
        <f>IF(F5="","",INDEX(Portsmouth!$A$1:$J$974,MATCH(F5,Portsmouth!$B$1:$B$974,0),$E$1+5))</f>
        <v>78.7</v>
      </c>
      <c r="N5" s="76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0.97</v>
      </c>
      <c r="O5" s="76">
        <f t="shared" si="2"/>
        <v>76.339</v>
      </c>
      <c r="P5" s="53">
        <v>0</v>
      </c>
      <c r="Q5" s="42">
        <v>14</v>
      </c>
      <c r="R5" s="42">
        <v>52.00000000000073</v>
      </c>
      <c r="S5" s="77">
        <f t="shared" si="3"/>
        <v>14.86666666666668</v>
      </c>
      <c r="T5" s="77">
        <f t="shared" si="4"/>
        <v>19.474536824777218</v>
      </c>
    </row>
    <row r="6" spans="1:20" s="27" customFormat="1" ht="12.75">
      <c r="A6" s="57">
        <v>1</v>
      </c>
      <c r="B6" s="21">
        <v>4</v>
      </c>
      <c r="C6" s="58" t="s">
        <v>283</v>
      </c>
      <c r="D6" s="58"/>
      <c r="E6" s="58">
        <v>6661</v>
      </c>
      <c r="F6" s="58" t="s">
        <v>61</v>
      </c>
      <c r="G6" s="30">
        <v>202</v>
      </c>
      <c r="J6" s="27" t="str">
        <f t="shared" si="0"/>
        <v>H2</v>
      </c>
      <c r="K6" s="27">
        <f>IF(F6="","",INDEX(Portsmouth!$A$1:J$974,MATCH(F6,Portsmouth!$B$1:$B$974,0),3))</f>
        <v>160</v>
      </c>
      <c r="L6" s="74">
        <f t="shared" si="1"/>
        <v>126.25</v>
      </c>
      <c r="M6" s="75">
        <f>IF(F6="","",INDEX(Portsmouth!$A$1:$J$974,MATCH(F6,Portsmouth!$B$1:$B$974,0),$E$1+5))</f>
        <v>76.2</v>
      </c>
      <c r="N6" s="76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1.013</v>
      </c>
      <c r="O6" s="76">
        <f t="shared" si="2"/>
        <v>77.19059999999999</v>
      </c>
      <c r="P6" s="53">
        <v>0</v>
      </c>
      <c r="Q6" s="42">
        <v>15</v>
      </c>
      <c r="R6" s="42">
        <v>19.000000000000224</v>
      </c>
      <c r="S6" s="77">
        <f t="shared" si="3"/>
        <v>15.31666666666667</v>
      </c>
      <c r="T6" s="77">
        <f t="shared" si="4"/>
        <v>19.842657871122483</v>
      </c>
    </row>
    <row r="7" spans="1:20" s="27" customFormat="1" ht="12.75">
      <c r="A7" s="57">
        <v>5</v>
      </c>
      <c r="B7" s="21">
        <v>5</v>
      </c>
      <c r="C7" s="58" t="s">
        <v>338</v>
      </c>
      <c r="D7" s="58" t="s">
        <v>285</v>
      </c>
      <c r="E7" s="58">
        <v>1002</v>
      </c>
      <c r="F7" s="58" t="s">
        <v>31</v>
      </c>
      <c r="G7" s="30">
        <v>385</v>
      </c>
      <c r="J7" s="27" t="str">
        <f t="shared" si="0"/>
        <v>H1</v>
      </c>
      <c r="K7" s="27">
        <f>IF(F7="","",INDEX(Portsmouth!$A$1:J$974,MATCH(F7,Portsmouth!$B$1:$B$974,0),3))</f>
        <v>330</v>
      </c>
      <c r="L7" s="74">
        <f t="shared" si="1"/>
        <v>116.66666666666667</v>
      </c>
      <c r="M7" s="75">
        <f>IF(F7="","",INDEX(Portsmouth!$A$1:$J$974,MATCH(F7,Portsmouth!$B$1:$B$974,0),$E$1+5))</f>
        <v>63.9</v>
      </c>
      <c r="N7" s="76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1.007</v>
      </c>
      <c r="O7" s="76">
        <f t="shared" si="2"/>
        <v>64.34729999999999</v>
      </c>
      <c r="P7" s="53">
        <v>0</v>
      </c>
      <c r="Q7" s="42">
        <v>13</v>
      </c>
      <c r="R7" s="42">
        <v>25.000000000001464</v>
      </c>
      <c r="S7" s="77">
        <f t="shared" si="3"/>
        <v>13.416666666666691</v>
      </c>
      <c r="T7" s="77">
        <f t="shared" si="4"/>
        <v>20.850395691298147</v>
      </c>
    </row>
    <row r="8" spans="1:20" s="27" customFormat="1" ht="12.75">
      <c r="A8" s="57">
        <v>3</v>
      </c>
      <c r="B8" s="21">
        <v>6</v>
      </c>
      <c r="C8" s="58" t="s">
        <v>282</v>
      </c>
      <c r="D8" s="58"/>
      <c r="E8" s="58"/>
      <c r="F8" s="58" t="s">
        <v>26</v>
      </c>
      <c r="G8" s="30"/>
      <c r="J8" s="27">
        <f t="shared" si="0"/>
      </c>
      <c r="K8" s="27" t="str">
        <f>IF(F8="","",INDEX(Portsmouth!$A$1:J$974,MATCH(F8,Portsmouth!$B$1:$B$974,0),3))</f>
        <v>nl</v>
      </c>
      <c r="L8" s="74">
        <f t="shared" si="1"/>
        <v>100</v>
      </c>
      <c r="M8" s="75">
        <f>IF(F8="","",INDEX(Portsmouth!$A$1:$J$974,MATCH(F8,Portsmouth!$B$1:$B$974,0),$E$1+5))</f>
        <v>64.5</v>
      </c>
      <c r="N8" s="76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76">
        <f t="shared" si="2"/>
        <v>64.5</v>
      </c>
      <c r="P8" s="53">
        <v>0</v>
      </c>
      <c r="Q8" s="42">
        <v>15</v>
      </c>
      <c r="R8" s="42">
        <v>50.99999999999898</v>
      </c>
      <c r="S8" s="77">
        <f t="shared" si="3"/>
        <v>15.849999999999984</v>
      </c>
      <c r="T8" s="77">
        <f t="shared" si="4"/>
        <v>24.573643410852686</v>
      </c>
    </row>
    <row r="9" spans="1:20" s="62" customFormat="1" ht="12.75">
      <c r="A9" s="57">
        <v>7</v>
      </c>
      <c r="B9" s="21">
        <v>7</v>
      </c>
      <c r="C9" s="61" t="s">
        <v>413</v>
      </c>
      <c r="D9" s="72" t="s">
        <v>347</v>
      </c>
      <c r="E9" s="61">
        <v>732</v>
      </c>
      <c r="F9" s="61" t="s">
        <v>26</v>
      </c>
      <c r="G9" s="73">
        <v>350</v>
      </c>
      <c r="J9" s="27">
        <f t="shared" si="0"/>
      </c>
      <c r="K9" s="27" t="str">
        <f>IF(F9="","",INDEX(Portsmouth!$A$1:J$974,MATCH(F9,Portsmouth!$B$1:$B$974,0),3))</f>
        <v>nl</v>
      </c>
      <c r="L9" s="74">
        <f t="shared" si="1"/>
        <v>100</v>
      </c>
      <c r="M9" s="75">
        <f>IF(F9="","",INDEX(Portsmouth!$A$1:$J$974,MATCH(F9,Portsmouth!$B$1:$B$974,0),$E$1+5))</f>
        <v>64.5</v>
      </c>
      <c r="N9" s="76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76">
        <f t="shared" si="2"/>
        <v>64.5</v>
      </c>
      <c r="P9" s="53">
        <v>0</v>
      </c>
      <c r="Q9" s="42">
        <v>17</v>
      </c>
      <c r="R9" s="42">
        <v>18.000000000000416</v>
      </c>
      <c r="S9" s="77">
        <f t="shared" si="3"/>
        <v>17.300000000000008</v>
      </c>
      <c r="T9" s="77">
        <f t="shared" si="4"/>
        <v>26.8217054263566</v>
      </c>
    </row>
    <row r="10" spans="1:20" s="27" customFormat="1" ht="12.75">
      <c r="A10" s="57">
        <v>8</v>
      </c>
      <c r="B10" s="21">
        <v>8</v>
      </c>
      <c r="C10" s="54" t="s">
        <v>414</v>
      </c>
      <c r="D10" s="54" t="s">
        <v>211</v>
      </c>
      <c r="E10" s="54"/>
      <c r="F10" s="58" t="s">
        <v>59</v>
      </c>
      <c r="G10" s="27">
        <v>300</v>
      </c>
      <c r="J10" s="27">
        <f t="shared" si="0"/>
      </c>
      <c r="K10" s="27">
        <f>IF(F10="","",INDEX(Portsmouth!$A$1:J$974,MATCH(F10,Portsmouth!$B$1:$B$974,0),3))</f>
        <v>285</v>
      </c>
      <c r="L10" s="74">
        <f t="shared" si="1"/>
        <v>105.26315789473684</v>
      </c>
      <c r="M10" s="75">
        <f>IF(F10="","",INDEX(Portsmouth!$A$1:$J$974,MATCH(F10,Portsmouth!$B$1:$B$974,0),$E$1+5))</f>
        <v>78.7</v>
      </c>
      <c r="N10" s="76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76">
        <f t="shared" si="2"/>
        <v>78.7</v>
      </c>
      <c r="P10" s="53" t="s">
        <v>412</v>
      </c>
      <c r="Q10" s="42"/>
      <c r="R10" s="42"/>
      <c r="S10" s="77">
        <f t="shared" si="3"/>
      </c>
      <c r="T10" s="77">
        <f t="shared" si="4"/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10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63" bestFit="1" customWidth="1"/>
    <col min="2" max="2" width="5.421875" style="63" bestFit="1" customWidth="1"/>
    <col min="3" max="3" width="17.57421875" style="64" bestFit="1" customWidth="1"/>
    <col min="4" max="4" width="15.7109375" style="64" bestFit="1" customWidth="1"/>
    <col min="5" max="5" width="6.7109375" style="65" bestFit="1" customWidth="1"/>
    <col min="6" max="6" width="6.140625" style="64" bestFit="1" customWidth="1"/>
    <col min="7" max="7" width="4.00390625" style="64" bestFit="1" customWidth="1"/>
    <col min="8" max="9" width="3.28125" style="64" bestFit="1" customWidth="1"/>
    <col min="10" max="10" width="3.7109375" style="64" bestFit="1" customWidth="1"/>
    <col min="11" max="11" width="3.8515625" style="64" bestFit="1" customWidth="1"/>
    <col min="12" max="12" width="7.7109375" style="66" bestFit="1" customWidth="1"/>
    <col min="13" max="13" width="7.7109375" style="67" bestFit="1" customWidth="1"/>
    <col min="14" max="14" width="6.7109375" style="68" bestFit="1" customWidth="1"/>
    <col min="15" max="15" width="7.7109375" style="68" bestFit="1" customWidth="1"/>
    <col min="16" max="16" width="3.7109375" style="64" bestFit="1" customWidth="1"/>
    <col min="17" max="17" width="3.8515625" style="64" bestFit="1" customWidth="1"/>
    <col min="18" max="18" width="4.00390625" style="64" bestFit="1" customWidth="1"/>
    <col min="19" max="19" width="7.7109375" style="69" bestFit="1" customWidth="1"/>
    <col min="20" max="20" width="9.28125" style="69" bestFit="1" customWidth="1"/>
    <col min="21" max="16384" width="8.7109375" style="64" customWidth="1"/>
  </cols>
  <sheetData>
    <row r="1" spans="1:20" s="27" customFormat="1" ht="12.75">
      <c r="A1" s="22" t="s">
        <v>330</v>
      </c>
      <c r="B1" s="60"/>
      <c r="D1" s="40" t="s">
        <v>329</v>
      </c>
      <c r="E1" s="39">
        <v>3</v>
      </c>
      <c r="F1" s="23"/>
      <c r="G1" s="23"/>
      <c r="H1" s="84"/>
      <c r="I1" s="84"/>
      <c r="J1" s="84"/>
      <c r="K1" s="25"/>
      <c r="L1" s="25"/>
      <c r="M1" s="86" t="s">
        <v>333</v>
      </c>
      <c r="N1" s="87"/>
      <c r="O1" s="38"/>
      <c r="P1" s="85" t="s">
        <v>331</v>
      </c>
      <c r="Q1" s="85"/>
      <c r="R1" s="85"/>
      <c r="S1" s="85"/>
      <c r="T1" s="85"/>
    </row>
    <row r="2" spans="1:20" s="27" customFormat="1" ht="12.75">
      <c r="A2" s="22" t="s">
        <v>209</v>
      </c>
      <c r="B2" s="22" t="s">
        <v>293</v>
      </c>
      <c r="C2" s="22" t="s">
        <v>210</v>
      </c>
      <c r="D2" s="22" t="s">
        <v>211</v>
      </c>
      <c r="E2" s="56" t="s">
        <v>212</v>
      </c>
      <c r="F2" s="25" t="s">
        <v>5</v>
      </c>
      <c r="G2" s="25" t="s">
        <v>213</v>
      </c>
      <c r="H2" s="24" t="s">
        <v>214</v>
      </c>
      <c r="I2" s="24" t="s">
        <v>215</v>
      </c>
      <c r="J2" s="24" t="s">
        <v>213</v>
      </c>
      <c r="K2" s="24" t="s">
        <v>208</v>
      </c>
      <c r="L2" s="28" t="s">
        <v>349</v>
      </c>
      <c r="M2" s="29" t="s">
        <v>216</v>
      </c>
      <c r="N2" s="26" t="s">
        <v>217</v>
      </c>
      <c r="O2" s="26" t="s">
        <v>218</v>
      </c>
      <c r="P2" s="52" t="s">
        <v>219</v>
      </c>
      <c r="Q2" s="41" t="s">
        <v>208</v>
      </c>
      <c r="R2" s="41" t="s">
        <v>220</v>
      </c>
      <c r="S2" s="36" t="s">
        <v>221</v>
      </c>
      <c r="T2" s="36" t="s">
        <v>222</v>
      </c>
    </row>
    <row r="3" spans="1:20" s="27" customFormat="1" ht="12.75">
      <c r="A3" s="57">
        <v>2</v>
      </c>
      <c r="B3" s="21">
        <v>1</v>
      </c>
      <c r="C3" s="58" t="s">
        <v>346</v>
      </c>
      <c r="D3" s="58"/>
      <c r="E3" s="58">
        <v>112320</v>
      </c>
      <c r="F3" s="58" t="s">
        <v>59</v>
      </c>
      <c r="G3" s="30">
        <v>180</v>
      </c>
      <c r="J3" s="27" t="str">
        <f aca="true" t="shared" si="0" ref="J3:J10">IF(OR(F3="",K3="nl"),"",IF(L3&lt;70,"L4",IF(L3&lt;80,"L3",IF(L3&lt;90,"L2",IF(L3&lt;100,"L1",IF(L3&gt;130,"H3",IF(L3&gt;120,"H2",IF(L3&gt;110,"H1",""))))))))</f>
        <v>L4</v>
      </c>
      <c r="K3" s="27">
        <f>IF(F3="","",INDEX(Portsmouth!$A$1:J$974,MATCH(F3,Portsmouth!$B$1:$B$974,0),3))</f>
        <v>285</v>
      </c>
      <c r="L3" s="31">
        <f aca="true" t="shared" si="1" ref="L3:L10">IF(F3="","",IF(K3="nl",100,100*G3/K3))</f>
        <v>63.1578947368421</v>
      </c>
      <c r="M3" s="32">
        <f>IF(F3="","",INDEX(Portsmouth!$A$1:$J$974,MATCH(F3,Portsmouth!$B$1:$B$974,0),$E$1+5))</f>
        <v>78.7</v>
      </c>
      <c r="N3" s="33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0.97</v>
      </c>
      <c r="O3" s="33">
        <f aca="true" t="shared" si="2" ref="O3:O10">IF(F3="","",M3*N3)</f>
        <v>76.339</v>
      </c>
      <c r="P3" s="53">
        <v>0</v>
      </c>
      <c r="Q3" s="42">
        <v>18</v>
      </c>
      <c r="R3" s="42">
        <v>22.000000000000092</v>
      </c>
      <c r="S3" s="37">
        <f aca="true" t="shared" si="3" ref="S3:S10">IF(R3="","",IF(TYPE(R3)=2,R3,(P3*60+Q3+(R3/60))))</f>
        <v>18.366666666666667</v>
      </c>
      <c r="T3" s="37">
        <f aca="true" t="shared" si="4" ref="T3:T10">IF(S3="","",IF(TYPE(R3)=2,S3,S3/(O3*0.01)))</f>
        <v>24.05934930594672</v>
      </c>
    </row>
    <row r="4" spans="1:20" s="27" customFormat="1" ht="12.75">
      <c r="A4" s="57">
        <v>6</v>
      </c>
      <c r="B4" s="21">
        <v>2</v>
      </c>
      <c r="C4" s="54" t="s">
        <v>348</v>
      </c>
      <c r="D4" s="54"/>
      <c r="E4" s="54">
        <v>5827</v>
      </c>
      <c r="F4" s="54" t="s">
        <v>61</v>
      </c>
      <c r="G4" s="27">
        <v>165</v>
      </c>
      <c r="J4" s="27">
        <f t="shared" si="0"/>
      </c>
      <c r="K4" s="27">
        <f>IF(F4="","",INDEX(Portsmouth!$A$1:J$974,MATCH(F4,Portsmouth!$B$1:$B$974,0),3))</f>
        <v>160</v>
      </c>
      <c r="L4" s="31">
        <f t="shared" si="1"/>
        <v>103.125</v>
      </c>
      <c r="M4" s="32">
        <f>IF(F4="","",INDEX(Portsmouth!$A$1:$J$974,MATCH(F4,Portsmouth!$B$1:$B$974,0),$E$1+5))</f>
        <v>76.2</v>
      </c>
      <c r="N4" s="33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33">
        <f t="shared" si="2"/>
        <v>76.2</v>
      </c>
      <c r="P4" s="53">
        <v>0</v>
      </c>
      <c r="Q4" s="42">
        <v>18</v>
      </c>
      <c r="R4" s="42">
        <v>32.00000000000085</v>
      </c>
      <c r="S4" s="37">
        <f t="shared" si="3"/>
        <v>18.53333333333335</v>
      </c>
      <c r="T4" s="37">
        <f t="shared" si="4"/>
        <v>24.32195975503064</v>
      </c>
    </row>
    <row r="5" spans="1:20" s="27" customFormat="1" ht="12.75">
      <c r="A5" s="57">
        <v>4</v>
      </c>
      <c r="B5" s="21">
        <v>3</v>
      </c>
      <c r="C5" s="55" t="s">
        <v>284</v>
      </c>
      <c r="D5" s="58"/>
      <c r="E5" s="59">
        <v>65915</v>
      </c>
      <c r="F5" s="58" t="s">
        <v>59</v>
      </c>
      <c r="G5" s="30">
        <v>160</v>
      </c>
      <c r="J5" s="27" t="str">
        <f t="shared" si="0"/>
        <v>L4</v>
      </c>
      <c r="K5" s="27">
        <f>IF(F5="","",INDEX(Portsmouth!$A$1:J$974,MATCH(F5,Portsmouth!$B$1:$B$974,0),3))</f>
        <v>285</v>
      </c>
      <c r="L5" s="31">
        <f t="shared" si="1"/>
        <v>56.14035087719298</v>
      </c>
      <c r="M5" s="32">
        <f>IF(F5="","",INDEX(Portsmouth!$A$1:$J$974,MATCH(F5,Portsmouth!$B$1:$B$974,0),$E$1+5))</f>
        <v>78.7</v>
      </c>
      <c r="N5" s="33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0.97</v>
      </c>
      <c r="O5" s="33">
        <f t="shared" si="2"/>
        <v>76.339</v>
      </c>
      <c r="P5" s="53">
        <v>0</v>
      </c>
      <c r="Q5" s="42">
        <v>19</v>
      </c>
      <c r="R5" s="42">
        <v>20.000000000001076</v>
      </c>
      <c r="S5" s="37">
        <f t="shared" si="3"/>
        <v>19.33333333333335</v>
      </c>
      <c r="T5" s="37">
        <f t="shared" si="4"/>
        <v>25.32563084836499</v>
      </c>
    </row>
    <row r="6" spans="1:20" s="27" customFormat="1" ht="12.75">
      <c r="A6" s="57">
        <v>1</v>
      </c>
      <c r="B6" s="21">
        <v>4</v>
      </c>
      <c r="C6" s="58" t="s">
        <v>283</v>
      </c>
      <c r="D6" s="58"/>
      <c r="E6" s="58">
        <v>6661</v>
      </c>
      <c r="F6" s="58" t="s">
        <v>61</v>
      </c>
      <c r="G6" s="30">
        <v>202</v>
      </c>
      <c r="J6" s="27" t="str">
        <f t="shared" si="0"/>
        <v>H2</v>
      </c>
      <c r="K6" s="27">
        <f>IF(F6="","",INDEX(Portsmouth!$A$1:J$974,MATCH(F6,Portsmouth!$B$1:$B$974,0),3))</f>
        <v>160</v>
      </c>
      <c r="L6" s="31">
        <f t="shared" si="1"/>
        <v>126.25</v>
      </c>
      <c r="M6" s="32">
        <f>IF(F6="","",INDEX(Portsmouth!$A$1:$J$974,MATCH(F6,Portsmouth!$B$1:$B$974,0),$E$1+5))</f>
        <v>76.2</v>
      </c>
      <c r="N6" s="33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1.013</v>
      </c>
      <c r="O6" s="33">
        <f t="shared" si="2"/>
        <v>77.19059999999999</v>
      </c>
      <c r="P6" s="53">
        <v>0</v>
      </c>
      <c r="Q6" s="42">
        <v>21</v>
      </c>
      <c r="R6" s="42">
        <v>28.999999999999787</v>
      </c>
      <c r="S6" s="37">
        <f t="shared" si="3"/>
        <v>21.48333333333333</v>
      </c>
      <c r="T6" s="37">
        <f t="shared" si="4"/>
        <v>27.831540800736533</v>
      </c>
    </row>
    <row r="7" spans="1:20" s="27" customFormat="1" ht="12.75">
      <c r="A7" s="57">
        <v>5</v>
      </c>
      <c r="B7" s="21">
        <v>5</v>
      </c>
      <c r="C7" s="58" t="s">
        <v>338</v>
      </c>
      <c r="D7" s="58" t="s">
        <v>285</v>
      </c>
      <c r="E7" s="58">
        <v>1002</v>
      </c>
      <c r="F7" s="58" t="s">
        <v>31</v>
      </c>
      <c r="G7" s="30">
        <v>385</v>
      </c>
      <c r="J7" s="27" t="str">
        <f t="shared" si="0"/>
        <v>H1</v>
      </c>
      <c r="K7" s="27">
        <f>IF(F7="","",INDEX(Portsmouth!$A$1:J$974,MATCH(F7,Portsmouth!$B$1:$B$974,0),3))</f>
        <v>330</v>
      </c>
      <c r="L7" s="31">
        <f t="shared" si="1"/>
        <v>116.66666666666667</v>
      </c>
      <c r="M7" s="32">
        <f>IF(F7="","",INDEX(Portsmouth!$A$1:$J$974,MATCH(F7,Portsmouth!$B$1:$B$974,0),$E$1+5))</f>
        <v>63.9</v>
      </c>
      <c r="N7" s="33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1.007</v>
      </c>
      <c r="O7" s="33">
        <f t="shared" si="2"/>
        <v>64.34729999999999</v>
      </c>
      <c r="P7" s="53">
        <v>0</v>
      </c>
      <c r="Q7" s="42">
        <v>18</v>
      </c>
      <c r="R7" s="42">
        <v>8.000000000000702</v>
      </c>
      <c r="S7" s="37">
        <f t="shared" si="3"/>
        <v>18.133333333333344</v>
      </c>
      <c r="T7" s="37">
        <f t="shared" si="4"/>
        <v>28.18041057407746</v>
      </c>
    </row>
    <row r="8" spans="1:20" s="27" customFormat="1" ht="12.75">
      <c r="A8" s="57">
        <v>3</v>
      </c>
      <c r="B8" s="21">
        <v>6</v>
      </c>
      <c r="C8" s="58" t="s">
        <v>282</v>
      </c>
      <c r="D8" s="58"/>
      <c r="E8" s="58"/>
      <c r="F8" s="58" t="s">
        <v>26</v>
      </c>
      <c r="G8" s="30"/>
      <c r="J8" s="27">
        <f t="shared" si="0"/>
      </c>
      <c r="K8" s="27" t="str">
        <f>IF(F8="","",INDEX(Portsmouth!$A$1:J$974,MATCH(F8,Portsmouth!$B$1:$B$974,0),3))</f>
        <v>nl</v>
      </c>
      <c r="L8" s="31">
        <f t="shared" si="1"/>
        <v>100</v>
      </c>
      <c r="M8" s="32">
        <f>IF(F8="","",INDEX(Portsmouth!$A$1:$J$974,MATCH(F8,Portsmouth!$B$1:$B$974,0),$E$1+5))</f>
        <v>64.5</v>
      </c>
      <c r="N8" s="33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33">
        <f t="shared" si="2"/>
        <v>64.5</v>
      </c>
      <c r="P8" s="53">
        <v>0</v>
      </c>
      <c r="Q8" s="42">
        <v>20</v>
      </c>
      <c r="R8" s="42">
        <v>28.000000000000583</v>
      </c>
      <c r="S8" s="37">
        <f t="shared" si="3"/>
        <v>20.466666666666676</v>
      </c>
      <c r="T8" s="37">
        <f t="shared" si="4"/>
        <v>31.731266149870812</v>
      </c>
    </row>
    <row r="9" spans="1:20" s="62" customFormat="1" ht="12.75">
      <c r="A9" s="57">
        <v>8</v>
      </c>
      <c r="B9" s="21">
        <v>7</v>
      </c>
      <c r="C9" s="61" t="s">
        <v>414</v>
      </c>
      <c r="D9" s="61" t="s">
        <v>211</v>
      </c>
      <c r="E9" s="61"/>
      <c r="F9" s="72" t="s">
        <v>59</v>
      </c>
      <c r="G9" s="62">
        <v>300</v>
      </c>
      <c r="J9" s="27">
        <f t="shared" si="0"/>
      </c>
      <c r="K9" s="27">
        <f>IF(F9="","",INDEX(Portsmouth!$A$1:J$974,MATCH(F9,Portsmouth!$B$1:$B$974,0),3))</f>
        <v>285</v>
      </c>
      <c r="L9" s="31">
        <f t="shared" si="1"/>
        <v>105.26315789473684</v>
      </c>
      <c r="M9" s="32">
        <f>IF(F9="","",INDEX(Portsmouth!$A$1:$J$974,MATCH(F9,Portsmouth!$B$1:$B$974,0),$E$1+5))</f>
        <v>78.7</v>
      </c>
      <c r="N9" s="33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33">
        <f t="shared" si="2"/>
        <v>78.7</v>
      </c>
      <c r="P9" s="53">
        <v>0</v>
      </c>
      <c r="Q9" s="42">
        <v>29</v>
      </c>
      <c r="R9" s="42">
        <v>3.000000000000169</v>
      </c>
      <c r="S9" s="37">
        <f t="shared" si="3"/>
        <v>29.050000000000004</v>
      </c>
      <c r="T9" s="37">
        <f t="shared" si="4"/>
        <v>36.91232528589581</v>
      </c>
    </row>
    <row r="10" spans="1:20" s="27" customFormat="1" ht="12.75">
      <c r="A10" s="57">
        <v>7</v>
      </c>
      <c r="B10" s="21">
        <v>8</v>
      </c>
      <c r="C10" s="54" t="s">
        <v>413</v>
      </c>
      <c r="D10" s="58" t="s">
        <v>347</v>
      </c>
      <c r="E10" s="54">
        <v>732</v>
      </c>
      <c r="F10" s="54" t="s">
        <v>26</v>
      </c>
      <c r="G10" s="30">
        <v>350</v>
      </c>
      <c r="J10" s="27">
        <f t="shared" si="0"/>
      </c>
      <c r="K10" s="27" t="str">
        <f>IF(F10="","",INDEX(Portsmouth!$A$1:J$974,MATCH(F10,Portsmouth!$B$1:$B$974,0),3))</f>
        <v>nl</v>
      </c>
      <c r="L10" s="31">
        <f t="shared" si="1"/>
        <v>100</v>
      </c>
      <c r="M10" s="32">
        <f>IF(F10="","",INDEX(Portsmouth!$A$1:$J$974,MATCH(F10,Portsmouth!$B$1:$B$974,0),$E$1+5))</f>
        <v>64.5</v>
      </c>
      <c r="N10" s="33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33">
        <f t="shared" si="2"/>
        <v>64.5</v>
      </c>
      <c r="P10" s="53" t="s">
        <v>410</v>
      </c>
      <c r="Q10" s="42"/>
      <c r="R10" s="42"/>
      <c r="S10" s="37">
        <f t="shared" si="3"/>
      </c>
      <c r="T10" s="37">
        <f t="shared" si="4"/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3"/>
  <sheetViews>
    <sheetView tabSelected="1" workbookViewId="0" topLeftCell="A1">
      <selection activeCell="M2" sqref="M2"/>
    </sheetView>
  </sheetViews>
  <sheetFormatPr defaultColWidth="9.140625" defaultRowHeight="12.75"/>
  <cols>
    <col min="1" max="1" width="7.7109375" style="64" bestFit="1" customWidth="1"/>
    <col min="2" max="2" width="5.7109375" style="64" bestFit="1" customWidth="1"/>
    <col min="3" max="3" width="18.00390625" style="64" bestFit="1" customWidth="1"/>
    <col min="4" max="4" width="15.28125" style="64" bestFit="1" customWidth="1"/>
    <col min="5" max="5" width="7.00390625" style="64" bestFit="1" customWidth="1"/>
    <col min="6" max="6" width="5.7109375" style="64" bestFit="1" customWidth="1"/>
    <col min="7" max="10" width="6.8515625" style="64" bestFit="1" customWidth="1"/>
    <col min="11" max="11" width="6.57421875" style="64" bestFit="1" customWidth="1"/>
    <col min="12" max="12" width="5.28125" style="83" bestFit="1" customWidth="1"/>
    <col min="13" max="13" width="4.57421875" style="83" bestFit="1" customWidth="1"/>
    <col min="14" max="16384" width="8.7109375" style="64" customWidth="1"/>
  </cols>
  <sheetData>
    <row r="1" spans="1:13" ht="12.75">
      <c r="A1" s="22" t="s">
        <v>330</v>
      </c>
      <c r="B1" s="88" t="s">
        <v>292</v>
      </c>
      <c r="C1" s="88"/>
      <c r="D1" s="88"/>
      <c r="E1" s="88"/>
      <c r="F1" s="88"/>
      <c r="G1" s="88"/>
      <c r="H1" s="88"/>
      <c r="I1" s="88"/>
      <c r="J1" s="88"/>
      <c r="K1" s="88" t="s">
        <v>332</v>
      </c>
      <c r="L1" s="88"/>
      <c r="M1" s="88"/>
    </row>
    <row r="2" spans="1:13" ht="12.75">
      <c r="A2" s="22" t="s">
        <v>209</v>
      </c>
      <c r="B2" s="22" t="s">
        <v>293</v>
      </c>
      <c r="C2" s="22" t="s">
        <v>210</v>
      </c>
      <c r="D2" s="22" t="s">
        <v>211</v>
      </c>
      <c r="E2" s="22" t="s">
        <v>212</v>
      </c>
      <c r="F2" s="25" t="s">
        <v>5</v>
      </c>
      <c r="G2" s="25" t="s">
        <v>294</v>
      </c>
      <c r="H2" s="25" t="s">
        <v>295</v>
      </c>
      <c r="I2" s="25" t="s">
        <v>296</v>
      </c>
      <c r="J2" s="25" t="s">
        <v>297</v>
      </c>
      <c r="K2" s="25" t="s">
        <v>298</v>
      </c>
      <c r="L2" s="44" t="s">
        <v>299</v>
      </c>
      <c r="M2" s="44" t="s">
        <v>300</v>
      </c>
    </row>
    <row r="3" spans="1:13" ht="12.75">
      <c r="A3" s="57">
        <v>6</v>
      </c>
      <c r="B3" s="34">
        <v>1</v>
      </c>
      <c r="C3" s="54" t="s">
        <v>348</v>
      </c>
      <c r="D3" s="54"/>
      <c r="E3" s="54">
        <v>5827</v>
      </c>
      <c r="F3" s="54" t="s">
        <v>61</v>
      </c>
      <c r="G3" s="34">
        <v>2</v>
      </c>
      <c r="H3" s="34">
        <v>1</v>
      </c>
      <c r="I3" s="34">
        <v>3</v>
      </c>
      <c r="J3" s="34">
        <v>1</v>
      </c>
      <c r="K3" s="35">
        <f>MAX(G3:J3)</f>
        <v>3</v>
      </c>
      <c r="L3" s="43">
        <f>SUM(G3:J3)</f>
        <v>7</v>
      </c>
      <c r="M3" s="43">
        <f>L3-K3</f>
        <v>4</v>
      </c>
    </row>
    <row r="4" spans="1:13" ht="12.75">
      <c r="A4" s="57">
        <v>2</v>
      </c>
      <c r="B4" s="34">
        <v>2</v>
      </c>
      <c r="C4" s="58" t="s">
        <v>346</v>
      </c>
      <c r="D4" s="58"/>
      <c r="E4" s="58">
        <v>112320</v>
      </c>
      <c r="F4" s="58" t="s">
        <v>59</v>
      </c>
      <c r="G4" s="34">
        <v>1</v>
      </c>
      <c r="H4" s="34">
        <v>3</v>
      </c>
      <c r="I4" s="34">
        <v>5</v>
      </c>
      <c r="J4" s="34">
        <v>2</v>
      </c>
      <c r="K4" s="35">
        <f aca="true" t="shared" si="0" ref="K4:K10">MAX(G4:J4)</f>
        <v>5</v>
      </c>
      <c r="L4" s="43">
        <f aca="true" t="shared" si="1" ref="L4:L10">SUM(G4:J4)</f>
        <v>11</v>
      </c>
      <c r="M4" s="43">
        <f aca="true" t="shared" si="2" ref="M4:M10">L4-K4</f>
        <v>6</v>
      </c>
    </row>
    <row r="5" spans="1:13" ht="12.75">
      <c r="A5" s="57">
        <v>4</v>
      </c>
      <c r="B5" s="34">
        <v>3</v>
      </c>
      <c r="C5" s="55" t="s">
        <v>284</v>
      </c>
      <c r="D5" s="58"/>
      <c r="E5" s="59">
        <v>65915</v>
      </c>
      <c r="F5" s="58" t="s">
        <v>59</v>
      </c>
      <c r="G5" s="34">
        <v>3</v>
      </c>
      <c r="H5" s="34">
        <v>2</v>
      </c>
      <c r="I5" s="34">
        <v>4</v>
      </c>
      <c r="J5" s="34">
        <v>3</v>
      </c>
      <c r="K5" s="35">
        <f t="shared" si="0"/>
        <v>4</v>
      </c>
      <c r="L5" s="43">
        <f t="shared" si="1"/>
        <v>12</v>
      </c>
      <c r="M5" s="43">
        <f t="shared" si="2"/>
        <v>8</v>
      </c>
    </row>
    <row r="6" spans="1:13" ht="12.75">
      <c r="A6" s="57">
        <v>5</v>
      </c>
      <c r="B6" s="34">
        <v>4</v>
      </c>
      <c r="C6" s="58" t="s">
        <v>338</v>
      </c>
      <c r="D6" s="58" t="s">
        <v>285</v>
      </c>
      <c r="E6" s="58">
        <v>1002</v>
      </c>
      <c r="F6" s="58" t="s">
        <v>31</v>
      </c>
      <c r="G6" s="34">
        <v>5</v>
      </c>
      <c r="H6" s="34">
        <v>5</v>
      </c>
      <c r="I6" s="34">
        <v>1</v>
      </c>
      <c r="J6" s="34">
        <v>7</v>
      </c>
      <c r="K6" s="35">
        <f t="shared" si="0"/>
        <v>7</v>
      </c>
      <c r="L6" s="43">
        <f t="shared" si="1"/>
        <v>18</v>
      </c>
      <c r="M6" s="43">
        <f t="shared" si="2"/>
        <v>11</v>
      </c>
    </row>
    <row r="7" spans="1:13" ht="12.75">
      <c r="A7" s="57">
        <v>1</v>
      </c>
      <c r="B7" s="34">
        <v>5</v>
      </c>
      <c r="C7" s="58" t="s">
        <v>283</v>
      </c>
      <c r="D7" s="58"/>
      <c r="E7" s="58">
        <v>6661</v>
      </c>
      <c r="F7" s="58" t="s">
        <v>61</v>
      </c>
      <c r="G7" s="34">
        <v>4</v>
      </c>
      <c r="H7" s="34">
        <v>4</v>
      </c>
      <c r="I7" s="34">
        <v>7</v>
      </c>
      <c r="J7" s="34">
        <v>4</v>
      </c>
      <c r="K7" s="35">
        <f t="shared" si="0"/>
        <v>7</v>
      </c>
      <c r="L7" s="43">
        <f t="shared" si="1"/>
        <v>19</v>
      </c>
      <c r="M7" s="43">
        <f t="shared" si="2"/>
        <v>12</v>
      </c>
    </row>
    <row r="8" spans="1:13" ht="12.75">
      <c r="A8" s="57">
        <v>7</v>
      </c>
      <c r="B8" s="34">
        <v>6</v>
      </c>
      <c r="C8" s="54" t="s">
        <v>413</v>
      </c>
      <c r="D8" s="58" t="s">
        <v>347</v>
      </c>
      <c r="E8" s="54">
        <v>732</v>
      </c>
      <c r="F8" s="54" t="s">
        <v>26</v>
      </c>
      <c r="G8" s="34">
        <v>8</v>
      </c>
      <c r="H8" s="34">
        <v>7</v>
      </c>
      <c r="I8" s="34">
        <v>2</v>
      </c>
      <c r="J8" s="34">
        <v>5</v>
      </c>
      <c r="K8" s="35">
        <f t="shared" si="0"/>
        <v>8</v>
      </c>
      <c r="L8" s="43">
        <f t="shared" si="1"/>
        <v>22</v>
      </c>
      <c r="M8" s="43">
        <f t="shared" si="2"/>
        <v>14</v>
      </c>
    </row>
    <row r="9" spans="1:13" ht="12.75">
      <c r="A9" s="57">
        <v>3</v>
      </c>
      <c r="B9" s="34">
        <v>7</v>
      </c>
      <c r="C9" s="58" t="s">
        <v>282</v>
      </c>
      <c r="D9" s="58"/>
      <c r="E9" s="58">
        <v>31</v>
      </c>
      <c r="F9" s="58" t="s">
        <v>26</v>
      </c>
      <c r="G9" s="34">
        <v>6</v>
      </c>
      <c r="H9" s="34">
        <v>6</v>
      </c>
      <c r="I9" s="34">
        <v>6</v>
      </c>
      <c r="J9" s="34">
        <v>6</v>
      </c>
      <c r="K9" s="35">
        <f t="shared" si="0"/>
        <v>6</v>
      </c>
      <c r="L9" s="43">
        <f t="shared" si="1"/>
        <v>24</v>
      </c>
      <c r="M9" s="43">
        <f t="shared" si="2"/>
        <v>18</v>
      </c>
    </row>
    <row r="10" spans="1:13" ht="12.75">
      <c r="A10" s="57">
        <v>8</v>
      </c>
      <c r="B10" s="34">
        <v>8</v>
      </c>
      <c r="C10" s="54" t="s">
        <v>415</v>
      </c>
      <c r="D10" s="54" t="s">
        <v>416</v>
      </c>
      <c r="E10" s="54"/>
      <c r="F10" s="58" t="s">
        <v>59</v>
      </c>
      <c r="G10" s="34">
        <v>7</v>
      </c>
      <c r="H10" s="34">
        <v>8</v>
      </c>
      <c r="I10" s="34">
        <v>8</v>
      </c>
      <c r="J10" s="34">
        <v>8</v>
      </c>
      <c r="K10" s="35">
        <f t="shared" si="0"/>
        <v>8</v>
      </c>
      <c r="L10" s="43">
        <f t="shared" si="1"/>
        <v>31</v>
      </c>
      <c r="M10" s="43">
        <f t="shared" si="2"/>
        <v>23</v>
      </c>
    </row>
    <row r="11" ht="12.75">
      <c r="A11" s="82"/>
    </row>
    <row r="12" ht="12.75">
      <c r="A12" s="82"/>
    </row>
    <row r="13" ht="12.75">
      <c r="A13" s="82"/>
    </row>
    <row r="14" ht="12.75">
      <c r="A14" s="82"/>
    </row>
    <row r="15" ht="12.75">
      <c r="A15" s="82"/>
    </row>
    <row r="16" ht="12.75">
      <c r="A16" s="82"/>
    </row>
    <row r="17" ht="12.75">
      <c r="A17" s="82"/>
    </row>
    <row r="18" ht="12.75">
      <c r="A18" s="82"/>
    </row>
    <row r="19" ht="12.75">
      <c r="A19" s="82"/>
    </row>
    <row r="20" ht="12.75">
      <c r="A20" s="82"/>
    </row>
    <row r="21" ht="12.75">
      <c r="A21" s="82"/>
    </row>
    <row r="22" ht="12.75">
      <c r="A22" s="82"/>
    </row>
    <row r="23" ht="12.75">
      <c r="A23" s="82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8"/>
    </sheetView>
  </sheetViews>
  <sheetFormatPr defaultColWidth="9.140625" defaultRowHeight="12.75"/>
  <cols>
    <col min="1" max="1" width="59.7109375" style="0" bestFit="1" customWidth="1"/>
    <col min="4" max="4" width="2.7109375" style="21" bestFit="1" customWidth="1"/>
    <col min="6" max="6" width="2.7109375" style="0" bestFit="1" customWidth="1"/>
  </cols>
  <sheetData>
    <row r="1" spans="1:6" ht="12.75">
      <c r="A1" s="10" t="s">
        <v>320</v>
      </c>
      <c r="D1" s="21">
        <v>1</v>
      </c>
      <c r="F1">
        <v>1</v>
      </c>
    </row>
    <row r="2" spans="1:6" ht="12.75">
      <c r="A2" t="s">
        <v>280</v>
      </c>
      <c r="D2" s="21">
        <v>2</v>
      </c>
      <c r="F2">
        <f aca="true" t="shared" si="0" ref="F2:F33">F1+1</f>
        <v>2</v>
      </c>
    </row>
    <row r="3" spans="1:6" ht="12.75">
      <c r="A3" t="s">
        <v>281</v>
      </c>
      <c r="D3" s="21">
        <v>3</v>
      </c>
      <c r="F3">
        <f t="shared" si="0"/>
        <v>3</v>
      </c>
    </row>
    <row r="4" spans="1:6" ht="12.75">
      <c r="A4" t="s">
        <v>286</v>
      </c>
      <c r="D4" s="21">
        <v>4</v>
      </c>
      <c r="F4">
        <f t="shared" si="0"/>
        <v>4</v>
      </c>
    </row>
    <row r="5" spans="1:6" ht="12.75">
      <c r="A5" t="s">
        <v>317</v>
      </c>
      <c r="D5" s="21">
        <v>5</v>
      </c>
      <c r="F5">
        <f t="shared" si="0"/>
        <v>5</v>
      </c>
    </row>
    <row r="6" spans="4:6" ht="12.75">
      <c r="D6" s="21">
        <v>6</v>
      </c>
      <c r="F6">
        <f t="shared" si="0"/>
        <v>6</v>
      </c>
    </row>
    <row r="7" spans="4:6" ht="12.75">
      <c r="D7" s="21">
        <v>7</v>
      </c>
      <c r="F7">
        <f t="shared" si="0"/>
        <v>7</v>
      </c>
    </row>
    <row r="8" spans="1:6" ht="12.75">
      <c r="A8" s="10" t="s">
        <v>319</v>
      </c>
      <c r="D8" s="21">
        <v>8</v>
      </c>
      <c r="F8">
        <f t="shared" si="0"/>
        <v>8</v>
      </c>
    </row>
    <row r="9" spans="1:6" ht="12.75">
      <c r="A9" t="s">
        <v>318</v>
      </c>
      <c r="D9" s="21">
        <v>9</v>
      </c>
      <c r="F9">
        <f t="shared" si="0"/>
        <v>9</v>
      </c>
    </row>
    <row r="10" spans="1:6" ht="12.75">
      <c r="A10" t="s">
        <v>291</v>
      </c>
      <c r="D10" s="21">
        <v>10</v>
      </c>
      <c r="F10">
        <f t="shared" si="0"/>
        <v>10</v>
      </c>
    </row>
    <row r="11" spans="1:6" ht="12.75">
      <c r="A11" s="10"/>
      <c r="D11" s="21">
        <v>11</v>
      </c>
      <c r="F11">
        <f t="shared" si="0"/>
        <v>11</v>
      </c>
    </row>
    <row r="12" spans="1:6" ht="12.75">
      <c r="A12" t="s">
        <v>287</v>
      </c>
      <c r="D12" s="21">
        <v>12</v>
      </c>
      <c r="F12">
        <f t="shared" si="0"/>
        <v>12</v>
      </c>
    </row>
    <row r="13" spans="1:6" ht="12.75">
      <c r="A13" s="20" t="s">
        <v>288</v>
      </c>
      <c r="D13" s="21">
        <v>13</v>
      </c>
      <c r="F13">
        <f t="shared" si="0"/>
        <v>13</v>
      </c>
    </row>
    <row r="14" spans="1:6" ht="12.75">
      <c r="A14" t="s">
        <v>289</v>
      </c>
      <c r="D14" s="21">
        <v>14</v>
      </c>
      <c r="F14">
        <f t="shared" si="0"/>
        <v>14</v>
      </c>
    </row>
    <row r="15" spans="1:6" ht="12.75">
      <c r="A15" t="s">
        <v>290</v>
      </c>
      <c r="D15" s="21">
        <v>15</v>
      </c>
      <c r="F15">
        <f t="shared" si="0"/>
        <v>15</v>
      </c>
    </row>
    <row r="16" spans="1:6" ht="12.75">
      <c r="A16" t="s">
        <v>321</v>
      </c>
      <c r="D16" s="21">
        <v>16</v>
      </c>
      <c r="F16">
        <f t="shared" si="0"/>
        <v>16</v>
      </c>
    </row>
    <row r="17" spans="1:6" ht="12.75">
      <c r="A17" t="s">
        <v>322</v>
      </c>
      <c r="D17" s="21">
        <v>17</v>
      </c>
      <c r="F17">
        <f t="shared" si="0"/>
        <v>17</v>
      </c>
    </row>
    <row r="18" spans="4:6" ht="12.75">
      <c r="D18" s="21">
        <v>18</v>
      </c>
      <c r="F18">
        <f t="shared" si="0"/>
        <v>18</v>
      </c>
    </row>
    <row r="19" spans="4:6" ht="12.75">
      <c r="D19" s="21">
        <v>19</v>
      </c>
      <c r="F19">
        <f t="shared" si="0"/>
        <v>19</v>
      </c>
    </row>
    <row r="20" spans="1:6" ht="12.75">
      <c r="A20" s="10" t="s">
        <v>292</v>
      </c>
      <c r="D20" s="21">
        <v>20</v>
      </c>
      <c r="F20">
        <f t="shared" si="0"/>
        <v>20</v>
      </c>
    </row>
    <row r="21" spans="1:6" ht="12.75">
      <c r="A21" t="s">
        <v>323</v>
      </c>
      <c r="D21" s="21">
        <v>21</v>
      </c>
      <c r="F21">
        <f t="shared" si="0"/>
        <v>21</v>
      </c>
    </row>
    <row r="22" spans="1:6" ht="12.75">
      <c r="A22" t="s">
        <v>324</v>
      </c>
      <c r="D22" s="21">
        <v>22</v>
      </c>
      <c r="F22">
        <f t="shared" si="0"/>
        <v>22</v>
      </c>
    </row>
    <row r="23" spans="1:6" ht="12.75">
      <c r="A23" t="s">
        <v>334</v>
      </c>
      <c r="D23" s="21">
        <v>23</v>
      </c>
      <c r="F23">
        <f t="shared" si="0"/>
        <v>23</v>
      </c>
    </row>
    <row r="24" spans="1:6" ht="12.75">
      <c r="A24" t="s">
        <v>335</v>
      </c>
      <c r="D24" s="21">
        <v>24</v>
      </c>
      <c r="F24">
        <f t="shared" si="0"/>
        <v>24</v>
      </c>
    </row>
    <row r="25" spans="4:6" ht="12.75">
      <c r="D25" s="21">
        <v>25</v>
      </c>
      <c r="F25">
        <f t="shared" si="0"/>
        <v>25</v>
      </c>
    </row>
    <row r="26" spans="1:6" ht="12.75">
      <c r="A26" s="10" t="s">
        <v>315</v>
      </c>
      <c r="D26" s="21">
        <v>26</v>
      </c>
      <c r="F26">
        <f t="shared" si="0"/>
        <v>26</v>
      </c>
    </row>
    <row r="27" spans="1:6" ht="12.75">
      <c r="A27" t="s">
        <v>304</v>
      </c>
      <c r="D27" s="21">
        <v>27</v>
      </c>
      <c r="F27">
        <f t="shared" si="0"/>
        <v>27</v>
      </c>
    </row>
    <row r="28" spans="4:6" ht="12.75">
      <c r="D28" s="21">
        <v>28</v>
      </c>
      <c r="F28">
        <f t="shared" si="0"/>
        <v>28</v>
      </c>
    </row>
    <row r="29" spans="1:6" ht="12.75">
      <c r="A29" t="s">
        <v>305</v>
      </c>
      <c r="D29" s="21">
        <v>29</v>
      </c>
      <c r="F29">
        <f t="shared" si="0"/>
        <v>29</v>
      </c>
    </row>
    <row r="30" spans="1:6" ht="12.75">
      <c r="A30" t="s">
        <v>291</v>
      </c>
      <c r="D30" s="21">
        <v>30</v>
      </c>
      <c r="F30">
        <f t="shared" si="0"/>
        <v>30</v>
      </c>
    </row>
    <row r="31" spans="1:6" ht="12.75">
      <c r="A31" t="s">
        <v>306</v>
      </c>
      <c r="D31" s="21">
        <v>31</v>
      </c>
      <c r="F31">
        <f t="shared" si="0"/>
        <v>31</v>
      </c>
    </row>
    <row r="32" spans="4:6" ht="12.75">
      <c r="D32" s="21">
        <v>32</v>
      </c>
      <c r="F32">
        <f t="shared" si="0"/>
        <v>32</v>
      </c>
    </row>
    <row r="33" spans="4:6" ht="12.75">
      <c r="D33" s="21">
        <v>33</v>
      </c>
      <c r="F33">
        <f t="shared" si="0"/>
        <v>33</v>
      </c>
    </row>
    <row r="34" spans="1:6" ht="12.75">
      <c r="A34" t="s">
        <v>307</v>
      </c>
      <c r="D34" s="21">
        <v>34</v>
      </c>
      <c r="F34">
        <f aca="true" t="shared" si="1" ref="F34:F50">F33+1</f>
        <v>34</v>
      </c>
    </row>
    <row r="35" spans="4:6" ht="12.75">
      <c r="D35" s="21">
        <v>35</v>
      </c>
      <c r="F35">
        <f t="shared" si="1"/>
        <v>35</v>
      </c>
    </row>
    <row r="36" spans="1:6" ht="12.75">
      <c r="A36" t="s">
        <v>314</v>
      </c>
      <c r="D36" s="21">
        <v>36</v>
      </c>
      <c r="F36">
        <f t="shared" si="1"/>
        <v>36</v>
      </c>
    </row>
    <row r="37" spans="1:6" ht="12.75">
      <c r="A37" t="s">
        <v>308</v>
      </c>
      <c r="D37" s="21">
        <v>37</v>
      </c>
      <c r="F37">
        <f t="shared" si="1"/>
        <v>37</v>
      </c>
    </row>
    <row r="38" spans="1:6" ht="12.75">
      <c r="A38" t="s">
        <v>309</v>
      </c>
      <c r="D38" s="21">
        <v>38</v>
      </c>
      <c r="F38">
        <f t="shared" si="1"/>
        <v>38</v>
      </c>
    </row>
    <row r="39" spans="1:6" ht="12.75">
      <c r="A39" t="s">
        <v>310</v>
      </c>
      <c r="D39" s="21">
        <v>39</v>
      </c>
      <c r="F39">
        <f t="shared" si="1"/>
        <v>39</v>
      </c>
    </row>
    <row r="40" spans="4:6" ht="12.75">
      <c r="D40" s="21">
        <v>40</v>
      </c>
      <c r="F40">
        <f t="shared" si="1"/>
        <v>40</v>
      </c>
    </row>
    <row r="41" spans="1:6" ht="12.75">
      <c r="A41" t="s">
        <v>311</v>
      </c>
      <c r="D41" s="21">
        <v>41</v>
      </c>
      <c r="F41">
        <f t="shared" si="1"/>
        <v>41</v>
      </c>
    </row>
    <row r="42" spans="4:6" ht="12.75">
      <c r="D42" s="21">
        <v>42</v>
      </c>
      <c r="F42">
        <f t="shared" si="1"/>
        <v>42</v>
      </c>
    </row>
    <row r="43" spans="1:6" ht="12.75">
      <c r="A43" t="s">
        <v>312</v>
      </c>
      <c r="D43" s="21">
        <v>43</v>
      </c>
      <c r="F43">
        <f t="shared" si="1"/>
        <v>43</v>
      </c>
    </row>
    <row r="44" spans="4:6" ht="12.75">
      <c r="D44" s="21">
        <v>44</v>
      </c>
      <c r="F44">
        <f t="shared" si="1"/>
        <v>44</v>
      </c>
    </row>
    <row r="45" spans="1:6" ht="12.75">
      <c r="A45" t="s">
        <v>313</v>
      </c>
      <c r="D45" s="21">
        <v>45</v>
      </c>
      <c r="F45">
        <f t="shared" si="1"/>
        <v>45</v>
      </c>
    </row>
    <row r="46" spans="4:6" ht="12.75">
      <c r="D46" s="21">
        <v>46</v>
      </c>
      <c r="F46">
        <f t="shared" si="1"/>
        <v>46</v>
      </c>
    </row>
    <row r="47" spans="1:6" ht="12.75">
      <c r="A47" t="s">
        <v>316</v>
      </c>
      <c r="D47" s="21">
        <v>47</v>
      </c>
      <c r="F47">
        <f t="shared" si="1"/>
        <v>47</v>
      </c>
    </row>
    <row r="48" spans="4:6" ht="12.75">
      <c r="D48" s="21">
        <v>48</v>
      </c>
      <c r="F48">
        <f t="shared" si="1"/>
        <v>48</v>
      </c>
    </row>
    <row r="49" spans="4:6" ht="12.75">
      <c r="D49" s="21">
        <v>49</v>
      </c>
      <c r="F49">
        <f t="shared" si="1"/>
        <v>49</v>
      </c>
    </row>
    <row r="50" spans="1:6" ht="12.75">
      <c r="A50" s="10" t="s">
        <v>325</v>
      </c>
      <c r="D50" s="21">
        <v>50</v>
      </c>
      <c r="F50">
        <f t="shared" si="1"/>
        <v>50</v>
      </c>
    </row>
    <row r="51" ht="12.75">
      <c r="A51" t="s">
        <v>326</v>
      </c>
    </row>
    <row r="52" ht="12.75">
      <c r="A52" t="s">
        <v>327</v>
      </c>
    </row>
    <row r="53" ht="12.75">
      <c r="A53" t="s">
        <v>328</v>
      </c>
    </row>
    <row r="54" ht="12.75">
      <c r="A54" t="s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10" t="s">
        <v>227</v>
      </c>
      <c r="B1" s="10" t="s">
        <v>228</v>
      </c>
      <c r="C1" s="10" t="s">
        <v>229</v>
      </c>
      <c r="D1" s="10" t="s">
        <v>230</v>
      </c>
      <c r="E1" s="10" t="s">
        <v>231</v>
      </c>
    </row>
    <row r="2" spans="1:5" ht="12.75">
      <c r="A2" s="11">
        <v>0</v>
      </c>
      <c r="B2" s="11" t="s">
        <v>232</v>
      </c>
      <c r="C2" s="11" t="s">
        <v>233</v>
      </c>
      <c r="D2" s="11" t="s">
        <v>234</v>
      </c>
      <c r="E2" s="12" t="s">
        <v>235</v>
      </c>
    </row>
    <row r="3" spans="1:5" ht="12.75">
      <c r="A3" s="13"/>
      <c r="B3" s="13"/>
      <c r="C3" s="13" t="s">
        <v>236</v>
      </c>
      <c r="D3" s="13"/>
      <c r="E3" s="14"/>
    </row>
    <row r="4" spans="1:5" ht="12.75">
      <c r="A4" s="13"/>
      <c r="B4" s="13"/>
      <c r="C4" s="13" t="s">
        <v>237</v>
      </c>
      <c r="D4" s="13" t="s">
        <v>238</v>
      </c>
      <c r="E4" s="14"/>
    </row>
    <row r="5" spans="1:5" ht="12.75">
      <c r="A5" s="13"/>
      <c r="B5" s="13"/>
      <c r="C5" s="13" t="s">
        <v>239</v>
      </c>
      <c r="D5" s="13"/>
      <c r="E5" s="14"/>
    </row>
    <row r="6" spans="1:5" ht="12.75">
      <c r="A6" s="13">
        <v>1</v>
      </c>
      <c r="B6" s="13" t="s">
        <v>240</v>
      </c>
      <c r="C6" s="13" t="s">
        <v>241</v>
      </c>
      <c r="D6" s="13" t="s">
        <v>242</v>
      </c>
      <c r="E6" s="14" t="s">
        <v>243</v>
      </c>
    </row>
    <row r="7" spans="1:5" ht="12.75">
      <c r="A7" s="13"/>
      <c r="B7" s="13"/>
      <c r="C7" s="13" t="s">
        <v>244</v>
      </c>
      <c r="D7" s="13"/>
      <c r="E7" s="14"/>
    </row>
    <row r="8" spans="1:5" ht="12.75">
      <c r="A8" s="13"/>
      <c r="B8" s="13"/>
      <c r="C8" s="45" t="s">
        <v>245</v>
      </c>
      <c r="D8" s="13" t="s">
        <v>246</v>
      </c>
      <c r="E8" s="14"/>
    </row>
    <row r="9" spans="1:5" ht="13.5" thickBot="1">
      <c r="A9" s="15"/>
      <c r="B9" s="15"/>
      <c r="C9" s="15" t="s">
        <v>247</v>
      </c>
      <c r="D9" s="15"/>
      <c r="E9" s="16"/>
    </row>
    <row r="10" spans="1:5" ht="12.75">
      <c r="A10" s="17">
        <v>2</v>
      </c>
      <c r="B10" s="11" t="s">
        <v>248</v>
      </c>
      <c r="C10" s="11" t="s">
        <v>249</v>
      </c>
      <c r="D10" s="11" t="s">
        <v>250</v>
      </c>
      <c r="E10" s="12" t="s">
        <v>251</v>
      </c>
    </row>
    <row r="11" spans="1:5" ht="12.75">
      <c r="A11" s="18"/>
      <c r="B11" s="13"/>
      <c r="C11" s="13" t="s">
        <v>252</v>
      </c>
      <c r="D11" s="13"/>
      <c r="E11" s="14"/>
    </row>
    <row r="12" spans="1:5" ht="12.75">
      <c r="A12" s="18"/>
      <c r="B12" s="13"/>
      <c r="C12" s="45" t="s">
        <v>253</v>
      </c>
      <c r="D12" s="13" t="s">
        <v>254</v>
      </c>
      <c r="E12" s="14"/>
    </row>
    <row r="13" spans="1:5" ht="12.75">
      <c r="A13" s="18"/>
      <c r="B13" s="13"/>
      <c r="C13" s="13" t="s">
        <v>255</v>
      </c>
      <c r="D13" s="13"/>
      <c r="E13" s="14"/>
    </row>
    <row r="14" spans="1:5" ht="12.75">
      <c r="A14" s="18">
        <v>3</v>
      </c>
      <c r="B14" s="13" t="s">
        <v>256</v>
      </c>
      <c r="C14" s="13" t="s">
        <v>257</v>
      </c>
      <c r="D14" s="13" t="s">
        <v>258</v>
      </c>
      <c r="E14" s="14" t="s">
        <v>259</v>
      </c>
    </row>
    <row r="15" spans="1:5" ht="12.75">
      <c r="A15" s="18"/>
      <c r="B15" s="13"/>
      <c r="C15" s="13" t="s">
        <v>260</v>
      </c>
      <c r="D15" s="13"/>
      <c r="E15" s="14"/>
    </row>
    <row r="16" spans="1:5" ht="12.75">
      <c r="A16" s="18"/>
      <c r="B16" s="13"/>
      <c r="C16" s="45" t="s">
        <v>261</v>
      </c>
      <c r="D16" s="13" t="s">
        <v>262</v>
      </c>
      <c r="E16" s="14"/>
    </row>
    <row r="17" spans="1:5" ht="13.5" thickBot="1">
      <c r="A17" s="19"/>
      <c r="B17" s="15"/>
      <c r="C17" s="15" t="s">
        <v>263</v>
      </c>
      <c r="D17" s="15"/>
      <c r="E17" s="16"/>
    </row>
    <row r="18" spans="1:5" ht="12.75">
      <c r="A18" s="17">
        <v>4</v>
      </c>
      <c r="B18" s="11" t="s">
        <v>264</v>
      </c>
      <c r="C18" s="11" t="s">
        <v>265</v>
      </c>
      <c r="D18" s="11" t="s">
        <v>266</v>
      </c>
      <c r="E18" s="12" t="s">
        <v>267</v>
      </c>
    </row>
    <row r="19" spans="1:5" ht="12.75">
      <c r="A19" s="18"/>
      <c r="B19" s="13"/>
      <c r="C19" s="13" t="s">
        <v>268</v>
      </c>
      <c r="D19" s="13"/>
      <c r="E19" s="14"/>
    </row>
    <row r="20" spans="1:5" ht="12.75">
      <c r="A20" s="18"/>
      <c r="B20" s="13"/>
      <c r="C20" s="45" t="s">
        <v>269</v>
      </c>
      <c r="D20" s="13" t="s">
        <v>270</v>
      </c>
      <c r="E20" s="14"/>
    </row>
    <row r="21" spans="1:5" ht="13.5" thickBot="1">
      <c r="A21" s="19"/>
      <c r="B21" s="15"/>
      <c r="C21" s="15" t="s">
        <v>271</v>
      </c>
      <c r="D21" s="15"/>
      <c r="E21" s="16"/>
    </row>
    <row r="22" spans="1:5" ht="12.75">
      <c r="A22" s="17">
        <v>5</v>
      </c>
      <c r="B22" s="11" t="s">
        <v>272</v>
      </c>
      <c r="C22" s="11" t="s">
        <v>273</v>
      </c>
      <c r="D22" s="11" t="s">
        <v>274</v>
      </c>
      <c r="E22" s="12" t="s">
        <v>275</v>
      </c>
    </row>
    <row r="23" spans="1:5" ht="12.75">
      <c r="A23" s="18"/>
      <c r="B23" s="13"/>
      <c r="C23" s="13" t="s">
        <v>276</v>
      </c>
      <c r="D23" s="13"/>
      <c r="E23" s="14"/>
    </row>
    <row r="24" spans="1:5" ht="12.75">
      <c r="A24" s="18"/>
      <c r="B24" s="13"/>
      <c r="C24" s="45" t="s">
        <v>277</v>
      </c>
      <c r="D24" s="13" t="s">
        <v>278</v>
      </c>
      <c r="E24" s="14"/>
    </row>
    <row r="25" spans="1:5" ht="13.5" thickBot="1">
      <c r="A25" s="19"/>
      <c r="B25" s="15"/>
      <c r="C25" s="15" t="s">
        <v>279</v>
      </c>
      <c r="D25" s="15"/>
      <c r="E25" s="1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98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6" bestFit="1" customWidth="1"/>
    <col min="2" max="2" width="8.57421875" style="0" bestFit="1" customWidth="1"/>
    <col min="3" max="3" width="12.28125" style="0" bestFit="1" customWidth="1"/>
    <col min="4" max="4" width="13.57421875" style="0" bestFit="1" customWidth="1"/>
    <col min="5" max="6" width="5.421875" style="6" bestFit="1" customWidth="1"/>
    <col min="7" max="8" width="4.7109375" style="6" bestFit="1" customWidth="1"/>
    <col min="9" max="10" width="5.421875" style="6" bestFit="1" customWidth="1"/>
  </cols>
  <sheetData>
    <row r="1" spans="1:10" ht="12.75">
      <c r="A1" s="3" t="s">
        <v>303</v>
      </c>
      <c r="B1" s="3" t="s">
        <v>6</v>
      </c>
      <c r="C1" s="4" t="s">
        <v>7</v>
      </c>
      <c r="D1" s="4" t="s">
        <v>8</v>
      </c>
      <c r="E1" s="5" t="s">
        <v>9</v>
      </c>
      <c r="F1" s="5" t="s">
        <v>10</v>
      </c>
      <c r="G1" s="5" t="s">
        <v>11</v>
      </c>
      <c r="H1" s="5" t="s">
        <v>11</v>
      </c>
      <c r="I1" s="5">
        <v>4</v>
      </c>
      <c r="J1" s="5" t="s">
        <v>12</v>
      </c>
    </row>
    <row r="2" spans="1:10" ht="12.75">
      <c r="A2" s="1" t="s">
        <v>302</v>
      </c>
      <c r="B2" s="1" t="s">
        <v>224</v>
      </c>
      <c r="C2" s="1" t="s">
        <v>225</v>
      </c>
      <c r="D2" s="1" t="s">
        <v>226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301</v>
      </c>
    </row>
    <row r="3" spans="1:10" ht="12.75">
      <c r="A3" s="70" t="s">
        <v>13</v>
      </c>
      <c r="B3" s="70" t="s">
        <v>14</v>
      </c>
      <c r="C3" s="71" t="s">
        <v>15</v>
      </c>
      <c r="D3" s="71" t="s">
        <v>15</v>
      </c>
      <c r="E3" s="70">
        <v>64.2</v>
      </c>
      <c r="F3" s="70">
        <v>68.2</v>
      </c>
      <c r="G3" s="70">
        <v>65.4</v>
      </c>
      <c r="H3" s="70">
        <v>65.4</v>
      </c>
      <c r="I3" s="70">
        <v>63.4</v>
      </c>
      <c r="J3" s="70">
        <v>60</v>
      </c>
    </row>
    <row r="4" spans="1:10" ht="12.75">
      <c r="A4" s="70" t="s">
        <v>350</v>
      </c>
      <c r="B4" s="70" t="s">
        <v>16</v>
      </c>
      <c r="C4" s="71" t="s">
        <v>15</v>
      </c>
      <c r="D4" s="71" t="s">
        <v>15</v>
      </c>
      <c r="E4" s="70">
        <v>67.2</v>
      </c>
      <c r="F4" s="70">
        <v>69</v>
      </c>
      <c r="G4" s="70">
        <v>67.3</v>
      </c>
      <c r="H4" s="70">
        <v>67.3</v>
      </c>
      <c r="I4" s="70">
        <v>66.5</v>
      </c>
      <c r="J4" s="70">
        <v>64</v>
      </c>
    </row>
    <row r="5" spans="1:10" ht="12.75">
      <c r="A5" s="70" t="s">
        <v>17</v>
      </c>
      <c r="B5" s="70" t="s">
        <v>18</v>
      </c>
      <c r="C5" s="71" t="s">
        <v>15</v>
      </c>
      <c r="D5" s="71" t="s">
        <v>15</v>
      </c>
      <c r="E5" s="70">
        <v>64.5</v>
      </c>
      <c r="F5" s="70">
        <v>68.8</v>
      </c>
      <c r="G5" s="70">
        <v>65.6</v>
      </c>
      <c r="H5" s="70">
        <v>65.6</v>
      </c>
      <c r="I5" s="70">
        <v>63.8</v>
      </c>
      <c r="J5" s="70">
        <v>60.9</v>
      </c>
    </row>
    <row r="6" spans="1:10" ht="12.75">
      <c r="A6" s="70" t="s">
        <v>19</v>
      </c>
      <c r="B6" s="70" t="s">
        <v>20</v>
      </c>
      <c r="C6" s="71" t="s">
        <v>15</v>
      </c>
      <c r="D6" s="71" t="s">
        <v>15</v>
      </c>
      <c r="E6" s="70">
        <v>70.5</v>
      </c>
      <c r="F6" s="70">
        <v>72.9</v>
      </c>
      <c r="G6" s="70">
        <v>71.4</v>
      </c>
      <c r="H6" s="70">
        <v>71.4</v>
      </c>
      <c r="I6" s="70">
        <v>69</v>
      </c>
      <c r="J6" s="70">
        <v>66.3</v>
      </c>
    </row>
    <row r="7" spans="1:10" ht="12.75">
      <c r="A7" s="70" t="s">
        <v>23</v>
      </c>
      <c r="B7" s="70" t="s">
        <v>24</v>
      </c>
      <c r="C7" s="71" t="s">
        <v>15</v>
      </c>
      <c r="D7" s="71" t="s">
        <v>15</v>
      </c>
      <c r="E7" s="70">
        <v>61.8</v>
      </c>
      <c r="F7" s="70">
        <v>65.3</v>
      </c>
      <c r="G7" s="70">
        <v>62.7</v>
      </c>
      <c r="H7" s="70">
        <v>62.7</v>
      </c>
      <c r="I7" s="70">
        <v>61.1</v>
      </c>
      <c r="J7" s="70">
        <v>58</v>
      </c>
    </row>
    <row r="8" spans="1:10" ht="12.75">
      <c r="A8" s="70" t="s">
        <v>351</v>
      </c>
      <c r="B8" s="70" t="s">
        <v>25</v>
      </c>
      <c r="C8" s="71">
        <v>325</v>
      </c>
      <c r="D8" s="71">
        <v>2</v>
      </c>
      <c r="E8" s="70">
        <v>57</v>
      </c>
      <c r="F8" s="70">
        <v>60.4</v>
      </c>
      <c r="G8" s="70">
        <v>57.8</v>
      </c>
      <c r="H8" s="70">
        <v>57.8</v>
      </c>
      <c r="I8" s="70">
        <v>56.7</v>
      </c>
      <c r="J8" s="70">
        <v>55.3</v>
      </c>
    </row>
    <row r="9" spans="1:10" ht="12.75">
      <c r="A9" s="70" t="s">
        <v>21</v>
      </c>
      <c r="B9" s="70" t="s">
        <v>22</v>
      </c>
      <c r="C9" s="71" t="s">
        <v>15</v>
      </c>
      <c r="D9" s="71" t="s">
        <v>15</v>
      </c>
      <c r="E9" s="70">
        <v>64.5</v>
      </c>
      <c r="F9" s="70"/>
      <c r="G9" s="70"/>
      <c r="H9" s="70"/>
      <c r="I9" s="70">
        <v>-63</v>
      </c>
      <c r="J9" s="70"/>
    </row>
    <row r="10" spans="1:10" ht="12.75">
      <c r="A10" s="70" t="s">
        <v>29</v>
      </c>
      <c r="B10" s="70" t="s">
        <v>30</v>
      </c>
      <c r="C10" s="70"/>
      <c r="D10" s="70"/>
      <c r="E10" s="70">
        <v>61.5</v>
      </c>
      <c r="F10" s="70"/>
      <c r="G10" s="70">
        <v>-64.2</v>
      </c>
      <c r="H10" s="70">
        <v>-64.2</v>
      </c>
      <c r="I10" s="70"/>
      <c r="J10" s="70"/>
    </row>
    <row r="11" spans="1:10" ht="12.75">
      <c r="A11" s="70" t="s">
        <v>27</v>
      </c>
      <c r="B11" s="70" t="s">
        <v>28</v>
      </c>
      <c r="C11" s="71" t="s">
        <v>15</v>
      </c>
      <c r="D11" s="71" t="s">
        <v>15</v>
      </c>
      <c r="E11" s="70">
        <v>57.9</v>
      </c>
      <c r="F11" s="70">
        <v>61.8</v>
      </c>
      <c r="G11" s="70">
        <v>58.2</v>
      </c>
      <c r="H11" s="70">
        <v>58.2</v>
      </c>
      <c r="I11" s="70">
        <v>58</v>
      </c>
      <c r="J11" s="70">
        <v>57.3</v>
      </c>
    </row>
    <row r="12" spans="1:10" ht="12.75">
      <c r="A12" s="70" t="s">
        <v>352</v>
      </c>
      <c r="B12" s="70" t="s">
        <v>32</v>
      </c>
      <c r="C12" s="71" t="s">
        <v>15</v>
      </c>
      <c r="D12" s="71" t="s">
        <v>15</v>
      </c>
      <c r="E12" s="70">
        <v>76.3</v>
      </c>
      <c r="F12" s="70">
        <v>81.3</v>
      </c>
      <c r="G12" s="70">
        <v>79.7</v>
      </c>
      <c r="H12" s="70">
        <v>79.7</v>
      </c>
      <c r="I12" s="70">
        <v>76.6</v>
      </c>
      <c r="J12" s="70">
        <v>70.8</v>
      </c>
    </row>
    <row r="13" spans="1:10" ht="12.75">
      <c r="A13" s="70" t="s">
        <v>33</v>
      </c>
      <c r="B13" s="70" t="s">
        <v>34</v>
      </c>
      <c r="C13" s="71" t="s">
        <v>15</v>
      </c>
      <c r="D13" s="71" t="s">
        <v>15</v>
      </c>
      <c r="E13" s="70">
        <v>78.7</v>
      </c>
      <c r="F13" s="70">
        <v>84</v>
      </c>
      <c r="G13" s="70">
        <v>82.2</v>
      </c>
      <c r="H13" s="70">
        <v>82.2</v>
      </c>
      <c r="I13" s="70">
        <v>78.6</v>
      </c>
      <c r="J13" s="70">
        <v>72.2</v>
      </c>
    </row>
    <row r="14" spans="1:10" ht="12.75">
      <c r="A14" s="70" t="s">
        <v>353</v>
      </c>
      <c r="B14" s="70" t="s">
        <v>35</v>
      </c>
      <c r="C14" s="71" t="s">
        <v>15</v>
      </c>
      <c r="D14" s="71" t="s">
        <v>15</v>
      </c>
      <c r="E14" s="70">
        <v>72.5</v>
      </c>
      <c r="F14" s="70">
        <v>76</v>
      </c>
      <c r="G14" s="70">
        <v>74.9</v>
      </c>
      <c r="H14" s="70">
        <v>74.9</v>
      </c>
      <c r="I14" s="70">
        <v>72.9</v>
      </c>
      <c r="J14" s="70">
        <v>66.2</v>
      </c>
    </row>
    <row r="15" spans="1:10" ht="12.75">
      <c r="A15" s="70" t="s">
        <v>36</v>
      </c>
      <c r="B15" s="70" t="s">
        <v>37</v>
      </c>
      <c r="C15" s="71" t="s">
        <v>15</v>
      </c>
      <c r="D15" s="71" t="s">
        <v>15</v>
      </c>
      <c r="E15" s="70">
        <v>81.1</v>
      </c>
      <c r="F15" s="70">
        <v>87.3</v>
      </c>
      <c r="G15" s="70">
        <v>83.5</v>
      </c>
      <c r="H15" s="70">
        <v>83.5</v>
      </c>
      <c r="I15" s="70">
        <v>80.5</v>
      </c>
      <c r="J15" s="70">
        <v>74.1</v>
      </c>
    </row>
    <row r="16" spans="1:10" ht="12.75">
      <c r="A16" s="70" t="s">
        <v>354</v>
      </c>
      <c r="B16" s="70" t="s">
        <v>26</v>
      </c>
      <c r="C16" s="71" t="s">
        <v>15</v>
      </c>
      <c r="D16" s="71" t="s">
        <v>15</v>
      </c>
      <c r="E16" s="70">
        <v>63</v>
      </c>
      <c r="F16" s="70">
        <v>66</v>
      </c>
      <c r="G16" s="70">
        <v>64.5</v>
      </c>
      <c r="H16" s="70">
        <v>64.5</v>
      </c>
      <c r="I16" s="70">
        <v>61.9</v>
      </c>
      <c r="J16" s="70">
        <v>60.1</v>
      </c>
    </row>
    <row r="17" spans="1:10" ht="12.75">
      <c r="A17" s="70" t="s">
        <v>355</v>
      </c>
      <c r="B17" s="70" t="s">
        <v>31</v>
      </c>
      <c r="C17" s="70">
        <v>330</v>
      </c>
      <c r="D17" s="70"/>
      <c r="E17" s="70">
        <v>62.4</v>
      </c>
      <c r="F17" s="70">
        <v>65.4</v>
      </c>
      <c r="G17" s="70">
        <v>63.9</v>
      </c>
      <c r="H17" s="70">
        <v>63.9</v>
      </c>
      <c r="I17" s="70">
        <v>61.3</v>
      </c>
      <c r="J17" s="70">
        <v>59.5</v>
      </c>
    </row>
    <row r="18" spans="1:10" ht="12.75">
      <c r="A18" s="70" t="s">
        <v>356</v>
      </c>
      <c r="B18" s="70" t="s">
        <v>357</v>
      </c>
      <c r="C18" s="71" t="s">
        <v>15</v>
      </c>
      <c r="D18" s="71" t="s">
        <v>15</v>
      </c>
      <c r="E18" s="70">
        <v>60</v>
      </c>
      <c r="F18" s="70">
        <v>63.1</v>
      </c>
      <c r="G18" s="70">
        <v>60.5</v>
      </c>
      <c r="H18" s="70">
        <v>60.5</v>
      </c>
      <c r="I18" s="70">
        <v>59.6</v>
      </c>
      <c r="J18" s="70">
        <v>57.3</v>
      </c>
    </row>
    <row r="19" spans="1:10" ht="12.75">
      <c r="A19" s="70" t="s">
        <v>358</v>
      </c>
      <c r="B19" s="70" t="s">
        <v>38</v>
      </c>
      <c r="C19" s="71" t="s">
        <v>15</v>
      </c>
      <c r="D19" s="71" t="s">
        <v>15</v>
      </c>
      <c r="E19" s="70">
        <v>76.1</v>
      </c>
      <c r="F19" s="70">
        <v>79.9</v>
      </c>
      <c r="G19" s="70">
        <v>76.7</v>
      </c>
      <c r="H19" s="70">
        <v>76.7</v>
      </c>
      <c r="I19" s="70">
        <v>75.6</v>
      </c>
      <c r="J19" s="70">
        <v>74.5</v>
      </c>
    </row>
    <row r="20" spans="1:10" ht="12.75">
      <c r="A20" s="70" t="s">
        <v>359</v>
      </c>
      <c r="B20" s="70" t="s">
        <v>39</v>
      </c>
      <c r="C20" s="71" t="s">
        <v>15</v>
      </c>
      <c r="D20" s="71" t="s">
        <v>15</v>
      </c>
      <c r="E20" s="70">
        <v>74.3</v>
      </c>
      <c r="F20" s="70">
        <v>77.6</v>
      </c>
      <c r="G20" s="70">
        <v>75.3</v>
      </c>
      <c r="H20" s="70">
        <v>75.3</v>
      </c>
      <c r="I20" s="70">
        <v>74.1</v>
      </c>
      <c r="J20" s="70">
        <v>72</v>
      </c>
    </row>
    <row r="21" spans="1:10" ht="12.75">
      <c r="A21" s="70" t="s">
        <v>360</v>
      </c>
      <c r="B21" s="70" t="s">
        <v>40</v>
      </c>
      <c r="C21" s="71" t="s">
        <v>15</v>
      </c>
      <c r="D21" s="71" t="s">
        <v>15</v>
      </c>
      <c r="E21" s="70">
        <v>61.9</v>
      </c>
      <c r="F21" s="70">
        <v>67.5</v>
      </c>
      <c r="G21" s="70">
        <v>64.4</v>
      </c>
      <c r="H21" s="70">
        <v>64.4</v>
      </c>
      <c r="I21" s="70">
        <v>62.1</v>
      </c>
      <c r="J21" s="70">
        <v>57.7</v>
      </c>
    </row>
    <row r="22" spans="1:10" ht="12.75">
      <c r="A22" s="70" t="s">
        <v>361</v>
      </c>
      <c r="B22" s="70" t="s">
        <v>41</v>
      </c>
      <c r="C22" s="71" t="s">
        <v>15</v>
      </c>
      <c r="D22" s="71" t="s">
        <v>15</v>
      </c>
      <c r="E22" s="70">
        <v>70.5</v>
      </c>
      <c r="F22" s="70">
        <v>72.4</v>
      </c>
      <c r="G22" s="70">
        <v>73</v>
      </c>
      <c r="H22" s="70">
        <v>73</v>
      </c>
      <c r="I22" s="70">
        <v>71.4</v>
      </c>
      <c r="J22" s="70">
        <v>65.7</v>
      </c>
    </row>
    <row r="23" spans="1:10" ht="12.75">
      <c r="A23" s="70" t="s">
        <v>362</v>
      </c>
      <c r="B23" s="70" t="s">
        <v>42</v>
      </c>
      <c r="C23" s="71" t="s">
        <v>15</v>
      </c>
      <c r="D23" s="71" t="s">
        <v>15</v>
      </c>
      <c r="E23" s="70">
        <v>69.4</v>
      </c>
      <c r="F23" s="70">
        <v>71.9</v>
      </c>
      <c r="G23" s="70">
        <v>70.1</v>
      </c>
      <c r="H23" s="70">
        <v>70.1</v>
      </c>
      <c r="I23" s="70">
        <v>67.2</v>
      </c>
      <c r="J23" s="70">
        <v>65.1</v>
      </c>
    </row>
    <row r="24" spans="1:10" ht="12.75">
      <c r="A24" s="70" t="s">
        <v>363</v>
      </c>
      <c r="B24" s="70" t="s">
        <v>43</v>
      </c>
      <c r="C24" s="71" t="s">
        <v>15</v>
      </c>
      <c r="D24" s="71" t="s">
        <v>15</v>
      </c>
      <c r="E24" s="70">
        <v>67.1</v>
      </c>
      <c r="F24" s="70">
        <v>70.6</v>
      </c>
      <c r="G24" s="70">
        <v>69.3</v>
      </c>
      <c r="H24" s="70">
        <v>69.3</v>
      </c>
      <c r="I24" s="70">
        <v>67.2</v>
      </c>
      <c r="J24" s="70">
        <v>63.9</v>
      </c>
    </row>
    <row r="25" spans="1:10" ht="12.75">
      <c r="A25" s="70" t="s">
        <v>364</v>
      </c>
      <c r="B25" s="70" t="s">
        <v>44</v>
      </c>
      <c r="C25" s="71" t="s">
        <v>15</v>
      </c>
      <c r="D25" s="71" t="s">
        <v>15</v>
      </c>
      <c r="E25" s="70">
        <v>65</v>
      </c>
      <c r="F25" s="70">
        <v>67.8</v>
      </c>
      <c r="G25" s="70">
        <v>66.6</v>
      </c>
      <c r="H25" s="70">
        <v>66.6</v>
      </c>
      <c r="I25" s="70">
        <v>64.8</v>
      </c>
      <c r="J25" s="70">
        <v>61.3</v>
      </c>
    </row>
    <row r="26" spans="1:10" ht="12.75">
      <c r="A26" s="70" t="s">
        <v>365</v>
      </c>
      <c r="B26" s="70" t="s">
        <v>45</v>
      </c>
      <c r="C26" s="71" t="s">
        <v>15</v>
      </c>
      <c r="D26" s="71" t="s">
        <v>15</v>
      </c>
      <c r="E26" s="70">
        <v>65.4</v>
      </c>
      <c r="F26" s="70">
        <v>72</v>
      </c>
      <c r="G26" s="70">
        <v>67</v>
      </c>
      <c r="H26" s="70">
        <v>67</v>
      </c>
      <c r="I26" s="70">
        <v>66.1</v>
      </c>
      <c r="J26" s="70">
        <v>66.2</v>
      </c>
    </row>
    <row r="27" spans="1:10" ht="12.75">
      <c r="A27" s="70" t="s">
        <v>366</v>
      </c>
      <c r="B27" s="70" t="s">
        <v>46</v>
      </c>
      <c r="C27" s="71" t="s">
        <v>15</v>
      </c>
      <c r="D27" s="71" t="s">
        <v>15</v>
      </c>
      <c r="E27" s="70">
        <v>61.9</v>
      </c>
      <c r="F27" s="70">
        <v>65.4</v>
      </c>
      <c r="G27" s="70">
        <v>64.1</v>
      </c>
      <c r="H27" s="70">
        <v>64.1</v>
      </c>
      <c r="I27" s="70">
        <v>62.5</v>
      </c>
      <c r="J27" s="70">
        <v>59.9</v>
      </c>
    </row>
    <row r="28" spans="1:10" ht="12.75">
      <c r="A28" s="70" t="s">
        <v>367</v>
      </c>
      <c r="B28" s="70" t="s">
        <v>47</v>
      </c>
      <c r="C28" s="71" t="s">
        <v>15</v>
      </c>
      <c r="D28" s="71" t="s">
        <v>15</v>
      </c>
      <c r="E28" s="70">
        <v>67.6</v>
      </c>
      <c r="F28" s="70" t="s">
        <v>48</v>
      </c>
      <c r="G28" s="70">
        <v>68.6</v>
      </c>
      <c r="H28" s="70">
        <v>68.6</v>
      </c>
      <c r="I28" s="70" t="s">
        <v>49</v>
      </c>
      <c r="J28" s="70" t="s">
        <v>50</v>
      </c>
    </row>
    <row r="29" spans="1:10" ht="12.75">
      <c r="A29" s="70" t="s">
        <v>51</v>
      </c>
      <c r="B29" s="70" t="s">
        <v>52</v>
      </c>
      <c r="C29" s="71" t="s">
        <v>15</v>
      </c>
      <c r="D29" s="71" t="s">
        <v>15</v>
      </c>
      <c r="E29" s="70">
        <v>76.1</v>
      </c>
      <c r="F29" s="70">
        <v>82</v>
      </c>
      <c r="G29" s="70">
        <v>78.2</v>
      </c>
      <c r="H29" s="70">
        <v>78.2</v>
      </c>
      <c r="I29" s="70">
        <v>76</v>
      </c>
      <c r="J29" s="70">
        <v>72</v>
      </c>
    </row>
    <row r="30" spans="1:10" ht="12.75">
      <c r="A30" s="70" t="s">
        <v>53</v>
      </c>
      <c r="B30" s="70" t="s">
        <v>54</v>
      </c>
      <c r="C30" s="71" t="s">
        <v>15</v>
      </c>
      <c r="D30" s="71" t="s">
        <v>15</v>
      </c>
      <c r="E30" s="70">
        <v>73.2</v>
      </c>
      <c r="F30" s="70">
        <v>78</v>
      </c>
      <c r="G30" s="70">
        <v>75</v>
      </c>
      <c r="H30" s="70">
        <v>75</v>
      </c>
      <c r="I30" s="70">
        <v>72.2</v>
      </c>
      <c r="J30" s="70">
        <v>68.2</v>
      </c>
    </row>
    <row r="31" spans="1:10" ht="12.75">
      <c r="A31" s="70" t="s">
        <v>55</v>
      </c>
      <c r="B31" s="70" t="s">
        <v>56</v>
      </c>
      <c r="C31" s="71" t="s">
        <v>15</v>
      </c>
      <c r="D31" s="71" t="s">
        <v>15</v>
      </c>
      <c r="E31" s="70">
        <v>86.4</v>
      </c>
      <c r="F31" s="70">
        <v>95</v>
      </c>
      <c r="G31" s="70">
        <v>90.1</v>
      </c>
      <c r="H31" s="70">
        <v>90.1</v>
      </c>
      <c r="I31" s="70">
        <v>85.6</v>
      </c>
      <c r="J31" s="70">
        <v>80.9</v>
      </c>
    </row>
    <row r="32" spans="1:10" ht="12.75">
      <c r="A32" s="70" t="s">
        <v>368</v>
      </c>
      <c r="B32" s="70" t="s">
        <v>57</v>
      </c>
      <c r="C32" s="71">
        <v>150</v>
      </c>
      <c r="D32" s="71" t="s">
        <v>15</v>
      </c>
      <c r="E32" s="70">
        <v>83.1</v>
      </c>
      <c r="F32" s="70">
        <v>86.3</v>
      </c>
      <c r="G32" s="70">
        <v>85.1</v>
      </c>
      <c r="H32" s="70">
        <v>85.1</v>
      </c>
      <c r="I32" s="70">
        <v>81.1</v>
      </c>
      <c r="J32" s="70">
        <v>79.4</v>
      </c>
    </row>
    <row r="33" spans="1:10" ht="12.75">
      <c r="A33" s="70" t="s">
        <v>58</v>
      </c>
      <c r="B33" s="70" t="s">
        <v>59</v>
      </c>
      <c r="C33" s="71">
        <v>285</v>
      </c>
      <c r="D33" s="71" t="s">
        <v>15</v>
      </c>
      <c r="E33" s="70">
        <v>76</v>
      </c>
      <c r="F33" s="70">
        <v>81.5</v>
      </c>
      <c r="G33" s="70">
        <v>78.7</v>
      </c>
      <c r="H33" s="70">
        <v>78.7</v>
      </c>
      <c r="I33" s="70">
        <v>74.1</v>
      </c>
      <c r="J33" s="70">
        <v>71.3</v>
      </c>
    </row>
    <row r="34" spans="1:10" ht="12.75">
      <c r="A34" s="70" t="s">
        <v>60</v>
      </c>
      <c r="B34" s="70" t="s">
        <v>61</v>
      </c>
      <c r="C34" s="71">
        <v>160</v>
      </c>
      <c r="D34" s="71" t="s">
        <v>15</v>
      </c>
      <c r="E34" s="70">
        <v>74</v>
      </c>
      <c r="F34" s="70">
        <v>78.3</v>
      </c>
      <c r="G34" s="70">
        <v>76.2</v>
      </c>
      <c r="H34" s="70">
        <v>76.2</v>
      </c>
      <c r="I34" s="70">
        <v>73.7</v>
      </c>
      <c r="J34" s="70">
        <v>69.7</v>
      </c>
    </row>
    <row r="35" spans="1:10" ht="12.75">
      <c r="A35" s="70" t="s">
        <v>369</v>
      </c>
      <c r="B35" s="70" t="s">
        <v>62</v>
      </c>
      <c r="C35" s="71" t="s">
        <v>15</v>
      </c>
      <c r="D35" s="71" t="s">
        <v>15</v>
      </c>
      <c r="E35" s="70">
        <v>74.5</v>
      </c>
      <c r="F35" s="70">
        <v>78</v>
      </c>
      <c r="G35" s="70">
        <v>74.7</v>
      </c>
      <c r="H35" s="70">
        <v>74.7</v>
      </c>
      <c r="I35" s="70">
        <v>74</v>
      </c>
      <c r="J35" s="70">
        <v>71.5</v>
      </c>
    </row>
    <row r="36" spans="1:10" ht="12.75">
      <c r="A36" s="70" t="s">
        <v>63</v>
      </c>
      <c r="B36" s="70" t="s">
        <v>64</v>
      </c>
      <c r="C36" s="71">
        <v>295</v>
      </c>
      <c r="D36" s="71" t="s">
        <v>15</v>
      </c>
      <c r="E36" s="70">
        <v>71.4</v>
      </c>
      <c r="F36" s="70">
        <v>76.8</v>
      </c>
      <c r="G36" s="70">
        <v>73.5</v>
      </c>
      <c r="H36" s="70">
        <v>73.5</v>
      </c>
      <c r="I36" s="70">
        <v>69.5</v>
      </c>
      <c r="J36" s="70">
        <v>66.8</v>
      </c>
    </row>
    <row r="37" spans="1:10" ht="12.75">
      <c r="A37" s="70" t="s">
        <v>73</v>
      </c>
      <c r="B37" s="70" t="s">
        <v>74</v>
      </c>
      <c r="C37" s="71">
        <v>310</v>
      </c>
      <c r="D37" s="71" t="s">
        <v>15</v>
      </c>
      <c r="E37" s="70">
        <v>71.3</v>
      </c>
      <c r="F37" s="70">
        <v>75.5</v>
      </c>
      <c r="G37" s="70">
        <v>73</v>
      </c>
      <c r="H37" s="70">
        <v>73</v>
      </c>
      <c r="I37" s="70">
        <v>70.1</v>
      </c>
      <c r="J37" s="70">
        <v>66.3</v>
      </c>
    </row>
    <row r="38" spans="1:10" ht="12.75">
      <c r="A38" s="70" t="s">
        <v>65</v>
      </c>
      <c r="B38" s="70" t="s">
        <v>66</v>
      </c>
      <c r="C38" s="71">
        <v>295</v>
      </c>
      <c r="D38" s="71" t="s">
        <v>15</v>
      </c>
      <c r="E38" s="70">
        <v>65</v>
      </c>
      <c r="F38" s="70">
        <v>69.1</v>
      </c>
      <c r="G38" s="70">
        <v>66.4</v>
      </c>
      <c r="H38" s="70">
        <v>66.4</v>
      </c>
      <c r="I38" s="70">
        <v>64.4</v>
      </c>
      <c r="J38" s="70">
        <v>61.4</v>
      </c>
    </row>
    <row r="39" spans="1:10" ht="12.75">
      <c r="A39" s="70" t="s">
        <v>370</v>
      </c>
      <c r="B39" s="70" t="s">
        <v>67</v>
      </c>
      <c r="C39" s="71">
        <v>330</v>
      </c>
      <c r="D39" s="71" t="s">
        <v>15</v>
      </c>
      <c r="E39" s="70">
        <v>67</v>
      </c>
      <c r="F39" s="70">
        <v>71.9</v>
      </c>
      <c r="G39" s="70">
        <v>69.2</v>
      </c>
      <c r="H39" s="70">
        <v>69.2</v>
      </c>
      <c r="I39" s="70">
        <v>66.3</v>
      </c>
      <c r="J39" s="70">
        <v>61.7</v>
      </c>
    </row>
    <row r="40" spans="1:10" ht="12.75">
      <c r="A40" s="70" t="s">
        <v>68</v>
      </c>
      <c r="B40" s="70" t="s">
        <v>69</v>
      </c>
      <c r="C40" s="71">
        <v>332</v>
      </c>
      <c r="D40" s="71" t="s">
        <v>15</v>
      </c>
      <c r="E40" s="70">
        <v>60.4</v>
      </c>
      <c r="F40" s="70">
        <v>63.7</v>
      </c>
      <c r="G40" s="70">
        <v>61.5</v>
      </c>
      <c r="H40" s="70">
        <v>61.5</v>
      </c>
      <c r="I40" s="70">
        <v>60.5</v>
      </c>
      <c r="J40" s="70">
        <v>58</v>
      </c>
    </row>
    <row r="41" spans="1:10" ht="12.75">
      <c r="A41" s="70" t="s">
        <v>70</v>
      </c>
      <c r="B41" s="70" t="s">
        <v>371</v>
      </c>
      <c r="C41" s="71" t="s">
        <v>15</v>
      </c>
      <c r="D41" s="71" t="s">
        <v>15</v>
      </c>
      <c r="E41" s="70">
        <v>68.5</v>
      </c>
      <c r="F41" s="70">
        <v>72</v>
      </c>
      <c r="G41" s="70">
        <v>70.4</v>
      </c>
      <c r="H41" s="70">
        <v>70.4</v>
      </c>
      <c r="I41" s="70">
        <v>69.2</v>
      </c>
      <c r="J41" s="70">
        <v>65.7</v>
      </c>
    </row>
    <row r="42" spans="1:10" ht="12.75">
      <c r="A42" s="70" t="s">
        <v>71</v>
      </c>
      <c r="B42" s="70" t="s">
        <v>72</v>
      </c>
      <c r="C42" s="71" t="s">
        <v>15</v>
      </c>
      <c r="D42" s="71" t="s">
        <v>15</v>
      </c>
      <c r="E42" s="70">
        <v>83.3</v>
      </c>
      <c r="F42" s="70">
        <v>87.5</v>
      </c>
      <c r="G42" s="70">
        <v>86.2</v>
      </c>
      <c r="H42" s="70">
        <v>86.2</v>
      </c>
      <c r="I42" s="70">
        <v>82.5</v>
      </c>
      <c r="J42" s="70">
        <v>80</v>
      </c>
    </row>
    <row r="43" spans="1:10" ht="12.75">
      <c r="A43" s="70" t="s">
        <v>75</v>
      </c>
      <c r="B43" s="70" t="s">
        <v>76</v>
      </c>
      <c r="C43" s="71">
        <v>308</v>
      </c>
      <c r="D43" s="71" t="s">
        <v>15</v>
      </c>
      <c r="E43" s="70">
        <v>62.1</v>
      </c>
      <c r="F43" s="70">
        <v>65.3</v>
      </c>
      <c r="G43" s="70">
        <v>63.6</v>
      </c>
      <c r="H43" s="70">
        <v>63.6</v>
      </c>
      <c r="I43" s="70">
        <v>61.2</v>
      </c>
      <c r="J43" s="70">
        <v>59.5</v>
      </c>
    </row>
    <row r="44" spans="1:10" ht="12.75">
      <c r="A44" s="70" t="s">
        <v>77</v>
      </c>
      <c r="B44" s="70" t="s">
        <v>78</v>
      </c>
      <c r="C44" s="71" t="s">
        <v>15</v>
      </c>
      <c r="D44" s="71" t="s">
        <v>15</v>
      </c>
      <c r="E44" s="70">
        <v>92.1</v>
      </c>
      <c r="F44" s="70">
        <v>95.8</v>
      </c>
      <c r="G44" s="70">
        <v>92.7</v>
      </c>
      <c r="H44" s="70">
        <v>92.7</v>
      </c>
      <c r="I44" s="70">
        <v>89.5</v>
      </c>
      <c r="J44" s="70">
        <v>89.2</v>
      </c>
    </row>
    <row r="45" spans="1:10" ht="12.75">
      <c r="A45" s="70" t="s">
        <v>372</v>
      </c>
      <c r="B45" s="70" t="s">
        <v>79</v>
      </c>
      <c r="C45" s="71" t="s">
        <v>15</v>
      </c>
      <c r="D45" s="71" t="s">
        <v>15</v>
      </c>
      <c r="E45" s="70">
        <v>74.3</v>
      </c>
      <c r="F45" s="70">
        <v>78.4</v>
      </c>
      <c r="G45" s="70">
        <v>74.3</v>
      </c>
      <c r="H45" s="70">
        <v>74.3</v>
      </c>
      <c r="I45" s="70">
        <v>73.8</v>
      </c>
      <c r="J45" s="70">
        <v>70.1</v>
      </c>
    </row>
    <row r="46" spans="1:10" ht="12.75">
      <c r="A46" s="70" t="s">
        <v>373</v>
      </c>
      <c r="B46" s="70" t="s">
        <v>374</v>
      </c>
      <c r="C46" s="71" t="s">
        <v>15</v>
      </c>
      <c r="D46" s="71" t="s">
        <v>15</v>
      </c>
      <c r="E46" s="70">
        <v>77.2</v>
      </c>
      <c r="F46" s="70">
        <v>82</v>
      </c>
      <c r="G46" s="70">
        <v>77.5</v>
      </c>
      <c r="H46" s="70">
        <v>77.5</v>
      </c>
      <c r="I46" s="70">
        <v>76.7</v>
      </c>
      <c r="J46" s="70">
        <v>72</v>
      </c>
    </row>
    <row r="47" spans="1:10" ht="12.75">
      <c r="A47" s="70" t="s">
        <v>80</v>
      </c>
      <c r="B47" s="70" t="s">
        <v>81</v>
      </c>
      <c r="C47" s="71" t="s">
        <v>15</v>
      </c>
      <c r="D47" s="71" t="s">
        <v>15</v>
      </c>
      <c r="E47" s="70">
        <v>76.2</v>
      </c>
      <c r="F47" s="70">
        <v>80.3</v>
      </c>
      <c r="G47" s="70">
        <v>78</v>
      </c>
      <c r="H47" s="70">
        <v>78</v>
      </c>
      <c r="I47" s="70">
        <v>75.5</v>
      </c>
      <c r="J47" s="70">
        <v>72</v>
      </c>
    </row>
    <row r="48" spans="1:10" ht="12.75">
      <c r="A48" s="70" t="s">
        <v>82</v>
      </c>
      <c r="B48" s="70" t="s">
        <v>83</v>
      </c>
      <c r="C48" s="71" t="s">
        <v>15</v>
      </c>
      <c r="D48" s="71" t="s">
        <v>15</v>
      </c>
      <c r="E48" s="70">
        <v>58</v>
      </c>
      <c r="F48" s="70">
        <v>61</v>
      </c>
      <c r="G48" s="70">
        <v>59</v>
      </c>
      <c r="H48" s="70">
        <v>59</v>
      </c>
      <c r="I48" s="70">
        <v>57.5</v>
      </c>
      <c r="J48" s="70">
        <v>55</v>
      </c>
    </row>
    <row r="49" spans="1:10" ht="12.75">
      <c r="A49" s="70" t="s">
        <v>375</v>
      </c>
      <c r="B49" s="70" t="s">
        <v>376</v>
      </c>
      <c r="C49" s="71" t="s">
        <v>15</v>
      </c>
      <c r="D49" s="71" t="s">
        <v>15</v>
      </c>
      <c r="E49" s="70">
        <v>78.8</v>
      </c>
      <c r="F49" s="70">
        <v>82.7</v>
      </c>
      <c r="G49" s="70">
        <v>81.4</v>
      </c>
      <c r="H49" s="70">
        <v>81.4</v>
      </c>
      <c r="I49" s="70">
        <v>77.3</v>
      </c>
      <c r="J49" s="70">
        <v>75.7</v>
      </c>
    </row>
    <row r="50" spans="1:10" ht="12.75">
      <c r="A50" s="70" t="s">
        <v>84</v>
      </c>
      <c r="B50" s="70" t="s">
        <v>85</v>
      </c>
      <c r="C50" s="71"/>
      <c r="D50" s="71"/>
      <c r="E50" s="70">
        <v>83</v>
      </c>
      <c r="F50" s="70" t="s">
        <v>86</v>
      </c>
      <c r="G50" s="70">
        <v>86.3</v>
      </c>
      <c r="H50" s="70">
        <v>86.3</v>
      </c>
      <c r="I50" s="70" t="s">
        <v>87</v>
      </c>
      <c r="J50" s="70" t="s">
        <v>88</v>
      </c>
    </row>
    <row r="51" spans="1:10" ht="12.75">
      <c r="A51" s="70" t="s">
        <v>377</v>
      </c>
      <c r="B51" s="70" t="s">
        <v>89</v>
      </c>
      <c r="C51" s="71">
        <v>260</v>
      </c>
      <c r="D51" s="71" t="s">
        <v>15</v>
      </c>
      <c r="E51" s="70">
        <v>75.6</v>
      </c>
      <c r="F51" s="70"/>
      <c r="G51" s="70">
        <v>-77</v>
      </c>
      <c r="H51" s="70">
        <v>-77</v>
      </c>
      <c r="I51" s="70">
        <v>-70.1</v>
      </c>
      <c r="J51" s="70"/>
    </row>
    <row r="52" spans="1:10" ht="12.75">
      <c r="A52" s="70" t="s">
        <v>378</v>
      </c>
      <c r="B52" s="70" t="s">
        <v>90</v>
      </c>
      <c r="C52" s="71">
        <v>280</v>
      </c>
      <c r="D52" s="71" t="s">
        <v>15</v>
      </c>
      <c r="E52" s="70">
        <v>66.2</v>
      </c>
      <c r="F52" s="70">
        <v>70.9</v>
      </c>
      <c r="G52" s="70">
        <v>68.8</v>
      </c>
      <c r="H52" s="70">
        <v>68.8</v>
      </c>
      <c r="I52" s="70">
        <v>65.7</v>
      </c>
      <c r="J52" s="70">
        <v>61.9</v>
      </c>
    </row>
    <row r="53" spans="1:10" ht="12.75">
      <c r="A53" s="70" t="s">
        <v>91</v>
      </c>
      <c r="B53" s="70" t="s">
        <v>92</v>
      </c>
      <c r="C53" s="71">
        <v>315</v>
      </c>
      <c r="D53" s="71" t="s">
        <v>15</v>
      </c>
      <c r="E53" s="70">
        <v>63.9</v>
      </c>
      <c r="F53" s="70">
        <v>68.4</v>
      </c>
      <c r="G53" s="70">
        <v>66.5</v>
      </c>
      <c r="H53" s="70">
        <v>66.5</v>
      </c>
      <c r="I53" s="70">
        <v>64</v>
      </c>
      <c r="J53" s="70">
        <v>61.2</v>
      </c>
    </row>
    <row r="54" spans="1:10" ht="12.75">
      <c r="A54" s="70" t="s">
        <v>379</v>
      </c>
      <c r="B54" s="70" t="s">
        <v>93</v>
      </c>
      <c r="C54" s="71">
        <v>315</v>
      </c>
      <c r="D54" s="71" t="s">
        <v>15</v>
      </c>
      <c r="E54" s="70">
        <v>64.2</v>
      </c>
      <c r="F54" s="70">
        <v>69</v>
      </c>
      <c r="G54" s="70">
        <v>66.9</v>
      </c>
      <c r="H54" s="70">
        <v>66.9</v>
      </c>
      <c r="I54" s="70">
        <v>63.7</v>
      </c>
      <c r="J54" s="70">
        <v>60.2</v>
      </c>
    </row>
    <row r="55" spans="1:10" ht="12.75">
      <c r="A55" s="70" t="s">
        <v>380</v>
      </c>
      <c r="B55" s="70" t="s">
        <v>106</v>
      </c>
      <c r="C55" s="71">
        <v>145</v>
      </c>
      <c r="D55" s="71">
        <v>1</v>
      </c>
      <c r="E55" s="70">
        <v>73.2</v>
      </c>
      <c r="F55" s="70">
        <v>75.7</v>
      </c>
      <c r="G55" s="70">
        <v>75</v>
      </c>
      <c r="H55" s="70">
        <v>75</v>
      </c>
      <c r="I55" s="70">
        <v>73.2</v>
      </c>
      <c r="J55" s="70">
        <v>71</v>
      </c>
    </row>
    <row r="56" spans="1:10" ht="12.75">
      <c r="A56" s="70" t="s">
        <v>381</v>
      </c>
      <c r="B56" s="70" t="s">
        <v>382</v>
      </c>
      <c r="C56" s="70"/>
      <c r="D56" s="70"/>
      <c r="E56" s="70">
        <v>64.6</v>
      </c>
      <c r="F56" s="70">
        <v>67.9</v>
      </c>
      <c r="G56" s="70">
        <v>65.6</v>
      </c>
      <c r="H56" s="70">
        <v>65.6</v>
      </c>
      <c r="I56" s="70">
        <v>64.4</v>
      </c>
      <c r="J56" s="70">
        <v>60.5</v>
      </c>
    </row>
    <row r="57" spans="1:10" ht="12.75">
      <c r="A57" s="70" t="s">
        <v>383</v>
      </c>
      <c r="B57" s="70" t="s">
        <v>107</v>
      </c>
      <c r="C57" s="71">
        <v>325</v>
      </c>
      <c r="D57" s="71">
        <v>2</v>
      </c>
      <c r="E57" s="70">
        <v>59.3</v>
      </c>
      <c r="F57" s="70">
        <v>61.9</v>
      </c>
      <c r="G57" s="70">
        <v>60.2</v>
      </c>
      <c r="H57" s="70">
        <v>60.2</v>
      </c>
      <c r="I57" s="70">
        <v>58.5</v>
      </c>
      <c r="J57" s="70">
        <v>57.6</v>
      </c>
    </row>
    <row r="58" spans="1:10" ht="12.75">
      <c r="A58" s="70" t="s">
        <v>384</v>
      </c>
      <c r="B58" s="70" t="s">
        <v>94</v>
      </c>
      <c r="C58" s="71">
        <v>220</v>
      </c>
      <c r="D58" s="71" t="s">
        <v>15</v>
      </c>
      <c r="E58" s="70">
        <v>76.6</v>
      </c>
      <c r="F58" s="70">
        <v>80.5</v>
      </c>
      <c r="G58" s="70">
        <v>79.8</v>
      </c>
      <c r="H58" s="70">
        <v>79.8</v>
      </c>
      <c r="I58" s="70">
        <v>77</v>
      </c>
      <c r="J58" s="70">
        <v>74.4</v>
      </c>
    </row>
    <row r="59" spans="1:10" ht="12.75">
      <c r="A59" s="70" t="s">
        <v>385</v>
      </c>
      <c r="B59" s="70" t="s">
        <v>95</v>
      </c>
      <c r="C59" s="71">
        <v>260</v>
      </c>
      <c r="D59" s="71" t="s">
        <v>15</v>
      </c>
      <c r="E59" s="70">
        <v>77</v>
      </c>
      <c r="F59" s="70">
        <v>80.5</v>
      </c>
      <c r="G59" s="70">
        <v>78.5</v>
      </c>
      <c r="H59" s="70">
        <v>78.5</v>
      </c>
      <c r="I59" s="70">
        <v>76.2</v>
      </c>
      <c r="J59" s="70">
        <v>73</v>
      </c>
    </row>
    <row r="60" spans="1:10" ht="12.75">
      <c r="A60" s="70" t="s">
        <v>386</v>
      </c>
      <c r="B60" s="70" t="s">
        <v>96</v>
      </c>
      <c r="C60" s="71">
        <v>280</v>
      </c>
      <c r="D60" s="71" t="s">
        <v>15</v>
      </c>
      <c r="E60" s="70">
        <v>72.1</v>
      </c>
      <c r="F60" s="70">
        <v>78</v>
      </c>
      <c r="G60" s="70">
        <v>74.8</v>
      </c>
      <c r="H60" s="70">
        <v>74.8</v>
      </c>
      <c r="I60" s="70">
        <v>71.6</v>
      </c>
      <c r="J60" s="70">
        <v>67.4</v>
      </c>
    </row>
    <row r="61" spans="1:10" ht="12.75">
      <c r="A61" s="70" t="s">
        <v>387</v>
      </c>
      <c r="B61" s="70" t="s">
        <v>97</v>
      </c>
      <c r="C61" s="71">
        <v>275</v>
      </c>
      <c r="D61" s="71" t="s">
        <v>15</v>
      </c>
      <c r="E61" s="70">
        <v>67</v>
      </c>
      <c r="F61" s="70">
        <v>73.5</v>
      </c>
      <c r="G61" s="70">
        <v>69.5</v>
      </c>
      <c r="H61" s="70">
        <v>69.5</v>
      </c>
      <c r="I61" s="70">
        <v>65.7</v>
      </c>
      <c r="J61" s="70">
        <v>61.2</v>
      </c>
    </row>
    <row r="62" spans="1:10" ht="12.75">
      <c r="A62" s="70" t="s">
        <v>388</v>
      </c>
      <c r="B62" s="70" t="s">
        <v>98</v>
      </c>
      <c r="C62" s="71">
        <v>150</v>
      </c>
      <c r="D62" s="71" t="s">
        <v>15</v>
      </c>
      <c r="E62" s="70">
        <v>69.7</v>
      </c>
      <c r="F62" s="70">
        <v>74.4</v>
      </c>
      <c r="G62" s="70">
        <v>71.9</v>
      </c>
      <c r="H62" s="70">
        <v>71.9</v>
      </c>
      <c r="I62" s="70">
        <v>69</v>
      </c>
      <c r="J62" s="70">
        <v>64.5</v>
      </c>
    </row>
    <row r="63" spans="1:10" ht="12.75">
      <c r="A63" s="70" t="s">
        <v>389</v>
      </c>
      <c r="B63" s="70" t="s">
        <v>99</v>
      </c>
      <c r="C63" s="71">
        <v>290</v>
      </c>
      <c r="D63" s="71"/>
      <c r="E63" s="70">
        <v>72.6</v>
      </c>
      <c r="F63" s="70">
        <v>75.5</v>
      </c>
      <c r="G63" s="70">
        <v>74.8</v>
      </c>
      <c r="H63" s="70">
        <v>74.8</v>
      </c>
      <c r="I63" s="70">
        <v>72.2</v>
      </c>
      <c r="J63" s="70">
        <v>68.6</v>
      </c>
    </row>
    <row r="64" spans="1:10" ht="12.75">
      <c r="A64" s="70" t="s">
        <v>390</v>
      </c>
      <c r="B64" s="70" t="s">
        <v>100</v>
      </c>
      <c r="C64" s="71">
        <v>290</v>
      </c>
      <c r="D64" s="71" t="s">
        <v>15</v>
      </c>
      <c r="E64" s="70">
        <v>66.6</v>
      </c>
      <c r="F64" s="70">
        <v>72.1</v>
      </c>
      <c r="G64" s="70">
        <v>69.3</v>
      </c>
      <c r="H64" s="70">
        <v>69.3</v>
      </c>
      <c r="I64" s="70">
        <v>65.7</v>
      </c>
      <c r="J64" s="70">
        <v>62.2</v>
      </c>
    </row>
    <row r="65" spans="1:10" ht="12.75">
      <c r="A65" s="70" t="s">
        <v>391</v>
      </c>
      <c r="B65" s="70" t="s">
        <v>101</v>
      </c>
      <c r="C65" s="71">
        <v>290</v>
      </c>
      <c r="D65" s="71" t="s">
        <v>15</v>
      </c>
      <c r="E65" s="70">
        <v>66.5</v>
      </c>
      <c r="F65" s="70">
        <v>70.4</v>
      </c>
      <c r="G65" s="70">
        <v>68.5</v>
      </c>
      <c r="H65" s="70">
        <v>68.5</v>
      </c>
      <c r="I65" s="70">
        <v>65.4</v>
      </c>
      <c r="J65" s="70">
        <v>62</v>
      </c>
    </row>
    <row r="66" spans="1:10" ht="12.75">
      <c r="A66" s="70" t="s">
        <v>392</v>
      </c>
      <c r="B66" s="70" t="s">
        <v>102</v>
      </c>
      <c r="C66" s="71" t="s">
        <v>15</v>
      </c>
      <c r="D66" s="71" t="s">
        <v>15</v>
      </c>
      <c r="E66" s="70">
        <v>76.4</v>
      </c>
      <c r="F66" s="70">
        <v>80.3</v>
      </c>
      <c r="G66" s="70">
        <v>78.8</v>
      </c>
      <c r="H66" s="70">
        <v>78.8</v>
      </c>
      <c r="I66" s="70">
        <v>76.1</v>
      </c>
      <c r="J66" s="70">
        <v>72.6</v>
      </c>
    </row>
    <row r="67" spans="1:10" ht="12.75">
      <c r="A67" s="70" t="s">
        <v>393</v>
      </c>
      <c r="B67" s="70" t="s">
        <v>103</v>
      </c>
      <c r="C67" s="71">
        <v>290</v>
      </c>
      <c r="D67" s="71" t="s">
        <v>15</v>
      </c>
      <c r="E67" s="70">
        <v>70.5</v>
      </c>
      <c r="F67" s="70">
        <v>75</v>
      </c>
      <c r="G67" s="70">
        <v>73.7</v>
      </c>
      <c r="H67" s="70">
        <v>73.7</v>
      </c>
      <c r="I67" s="70">
        <v>70.5</v>
      </c>
      <c r="J67" s="70">
        <v>66.3</v>
      </c>
    </row>
    <row r="68" spans="1:10" ht="12.75">
      <c r="A68" s="70" t="s">
        <v>394</v>
      </c>
      <c r="B68" s="70" t="s">
        <v>104</v>
      </c>
      <c r="C68" s="71">
        <v>325</v>
      </c>
      <c r="D68" s="71" t="s">
        <v>15</v>
      </c>
      <c r="E68" s="70">
        <v>62.6</v>
      </c>
      <c r="F68" s="70">
        <v>65.4</v>
      </c>
      <c r="G68" s="70">
        <v>64.3</v>
      </c>
      <c r="H68" s="70">
        <v>64.3</v>
      </c>
      <c r="I68" s="70">
        <v>61.9</v>
      </c>
      <c r="J68" s="70">
        <v>59.5</v>
      </c>
    </row>
    <row r="69" spans="1:10" ht="12.75">
      <c r="A69" s="70" t="s">
        <v>395</v>
      </c>
      <c r="B69" s="70" t="s">
        <v>105</v>
      </c>
      <c r="C69" s="71">
        <v>175</v>
      </c>
      <c r="D69" s="71">
        <v>1</v>
      </c>
      <c r="E69" s="70">
        <v>66.7</v>
      </c>
      <c r="F69" s="70">
        <v>69</v>
      </c>
      <c r="G69" s="70">
        <v>68</v>
      </c>
      <c r="H69" s="70">
        <v>68</v>
      </c>
      <c r="I69" s="70">
        <v>66.6</v>
      </c>
      <c r="J69" s="70">
        <v>65</v>
      </c>
    </row>
    <row r="70" spans="1:10" ht="12.75">
      <c r="A70" s="70" t="s">
        <v>110</v>
      </c>
      <c r="B70" s="70" t="s">
        <v>111</v>
      </c>
      <c r="C70" s="71">
        <v>150</v>
      </c>
      <c r="D70" s="71">
        <v>1</v>
      </c>
      <c r="E70" s="70">
        <v>76.2</v>
      </c>
      <c r="F70" s="70">
        <v>81.5</v>
      </c>
      <c r="G70" s="70">
        <v>78.3</v>
      </c>
      <c r="H70" s="70">
        <v>78.3</v>
      </c>
      <c r="I70" s="70">
        <v>75.7</v>
      </c>
      <c r="J70" s="70">
        <v>72.1</v>
      </c>
    </row>
    <row r="71" spans="1:10" ht="12.75">
      <c r="A71" s="70" t="s">
        <v>112</v>
      </c>
      <c r="B71" s="70" t="s">
        <v>113</v>
      </c>
      <c r="C71" s="71">
        <v>260</v>
      </c>
      <c r="D71" s="71">
        <v>2</v>
      </c>
      <c r="E71" s="70">
        <v>77.5</v>
      </c>
      <c r="F71" s="70">
        <v>84.1</v>
      </c>
      <c r="G71" s="70">
        <v>80.7</v>
      </c>
      <c r="H71" s="70">
        <v>80.7</v>
      </c>
      <c r="I71" s="70">
        <v>76.3</v>
      </c>
      <c r="J71" s="70">
        <v>71.3</v>
      </c>
    </row>
    <row r="72" spans="1:10" ht="12.75">
      <c r="A72" s="70" t="s">
        <v>114</v>
      </c>
      <c r="B72" s="70" t="s">
        <v>115</v>
      </c>
      <c r="C72" s="71">
        <v>300</v>
      </c>
      <c r="D72" s="71">
        <v>2</v>
      </c>
      <c r="E72" s="70">
        <v>74.8</v>
      </c>
      <c r="F72" s="70">
        <v>81</v>
      </c>
      <c r="G72" s="70">
        <v>77.8</v>
      </c>
      <c r="H72" s="70">
        <v>77.8</v>
      </c>
      <c r="I72" s="70">
        <v>74.7</v>
      </c>
      <c r="J72" s="70">
        <v>70.5</v>
      </c>
    </row>
    <row r="73" spans="1:10" ht="12.75">
      <c r="A73" s="70" t="s">
        <v>116</v>
      </c>
      <c r="B73" s="70" t="s">
        <v>117</v>
      </c>
      <c r="C73" s="71">
        <v>275</v>
      </c>
      <c r="D73" s="71">
        <v>2</v>
      </c>
      <c r="E73" s="70">
        <v>69.1</v>
      </c>
      <c r="F73" s="70">
        <v>72.6</v>
      </c>
      <c r="G73" s="70">
        <v>71.7</v>
      </c>
      <c r="H73" s="70">
        <v>71.7</v>
      </c>
      <c r="I73" s="70">
        <v>68.7</v>
      </c>
      <c r="J73" s="70">
        <v>65.1</v>
      </c>
    </row>
    <row r="74" spans="1:10" ht="12.75">
      <c r="A74" s="70" t="s">
        <v>118</v>
      </c>
      <c r="B74" s="70" t="s">
        <v>119</v>
      </c>
      <c r="C74" s="71">
        <v>295</v>
      </c>
      <c r="D74" s="71">
        <v>2</v>
      </c>
      <c r="E74" s="70">
        <v>66.4</v>
      </c>
      <c r="F74" s="70">
        <v>71.7</v>
      </c>
      <c r="G74" s="70">
        <v>68.9</v>
      </c>
      <c r="H74" s="70">
        <v>68.9</v>
      </c>
      <c r="I74" s="70">
        <v>64.5</v>
      </c>
      <c r="J74" s="70">
        <v>62.3</v>
      </c>
    </row>
    <row r="75" spans="1:10" ht="12.75">
      <c r="A75" s="70" t="s">
        <v>120</v>
      </c>
      <c r="B75" s="70" t="s">
        <v>121</v>
      </c>
      <c r="C75" s="71">
        <v>295</v>
      </c>
      <c r="D75" s="71">
        <v>2</v>
      </c>
      <c r="E75" s="70">
        <v>64.4</v>
      </c>
      <c r="F75" s="70">
        <v>69.2</v>
      </c>
      <c r="G75" s="70">
        <v>66.6</v>
      </c>
      <c r="H75" s="70">
        <v>66.6</v>
      </c>
      <c r="I75" s="70">
        <v>64</v>
      </c>
      <c r="J75" s="70">
        <v>61</v>
      </c>
    </row>
    <row r="76" spans="1:10" ht="12.75">
      <c r="A76" s="70" t="s">
        <v>108</v>
      </c>
      <c r="B76" s="70" t="s">
        <v>109</v>
      </c>
      <c r="C76" s="71" t="s">
        <v>15</v>
      </c>
      <c r="D76" s="71" t="s">
        <v>15</v>
      </c>
      <c r="E76" s="70">
        <v>77.8</v>
      </c>
      <c r="F76" s="70">
        <v>83.9</v>
      </c>
      <c r="G76" s="70">
        <v>80</v>
      </c>
      <c r="H76" s="70">
        <v>80</v>
      </c>
      <c r="I76" s="70">
        <v>77.5</v>
      </c>
      <c r="J76" s="70">
        <v>73.3</v>
      </c>
    </row>
    <row r="77" spans="1:10" ht="12.75">
      <c r="A77" s="70" t="s">
        <v>122</v>
      </c>
      <c r="B77" s="70" t="s">
        <v>123</v>
      </c>
      <c r="C77" s="71" t="s">
        <v>15</v>
      </c>
      <c r="D77" s="71" t="s">
        <v>15</v>
      </c>
      <c r="E77" s="70">
        <v>56.5</v>
      </c>
      <c r="F77" s="70">
        <v>59.3</v>
      </c>
      <c r="G77" s="70">
        <v>57.7</v>
      </c>
      <c r="H77" s="70">
        <v>57.7</v>
      </c>
      <c r="I77" s="70">
        <v>56.5</v>
      </c>
      <c r="J77" s="70"/>
    </row>
    <row r="78" spans="1:10" ht="12.75">
      <c r="A78" s="70" t="s">
        <v>124</v>
      </c>
      <c r="B78" s="70" t="s">
        <v>125</v>
      </c>
      <c r="C78" s="71" t="s">
        <v>15</v>
      </c>
      <c r="D78" s="71" t="s">
        <v>15</v>
      </c>
      <c r="E78" s="70">
        <v>53.1</v>
      </c>
      <c r="F78" s="70">
        <v>55.5</v>
      </c>
      <c r="G78" s="70">
        <v>54</v>
      </c>
      <c r="H78" s="70">
        <v>54</v>
      </c>
      <c r="I78" s="70">
        <v>52.3</v>
      </c>
      <c r="J78" s="70">
        <v>50.2</v>
      </c>
    </row>
    <row r="79" spans="1:10" ht="12.75">
      <c r="A79" s="70" t="s">
        <v>135</v>
      </c>
      <c r="B79" s="70" t="s">
        <v>136</v>
      </c>
      <c r="C79" s="71">
        <v>260</v>
      </c>
      <c r="D79" s="71">
        <v>2</v>
      </c>
      <c r="E79" s="70">
        <v>78</v>
      </c>
      <c r="F79" s="70">
        <v>83.5</v>
      </c>
      <c r="G79" s="70">
        <v>79.5</v>
      </c>
      <c r="H79" s="70">
        <v>79.5</v>
      </c>
      <c r="I79" s="70">
        <v>77.5</v>
      </c>
      <c r="J79" s="70">
        <v>73.2</v>
      </c>
    </row>
    <row r="80" spans="1:10" ht="12.75">
      <c r="A80" s="70" t="s">
        <v>137</v>
      </c>
      <c r="B80" s="70" t="s">
        <v>138</v>
      </c>
      <c r="C80" s="71">
        <v>280</v>
      </c>
      <c r="D80" s="71">
        <v>2</v>
      </c>
      <c r="E80" s="70">
        <v>73.9</v>
      </c>
      <c r="F80" s="70">
        <v>79.6</v>
      </c>
      <c r="G80" s="70">
        <v>76.5</v>
      </c>
      <c r="H80" s="70">
        <v>76.5</v>
      </c>
      <c r="I80" s="70">
        <v>72.3</v>
      </c>
      <c r="J80" s="70">
        <v>69</v>
      </c>
    </row>
    <row r="81" spans="1:10" ht="12.75">
      <c r="A81" s="70" t="s">
        <v>139</v>
      </c>
      <c r="B81" s="70" t="s">
        <v>140</v>
      </c>
      <c r="C81" s="71">
        <v>300</v>
      </c>
      <c r="D81" s="71">
        <v>2</v>
      </c>
      <c r="E81" s="70">
        <v>65</v>
      </c>
      <c r="F81" s="70">
        <v>70.4</v>
      </c>
      <c r="G81" s="70">
        <v>67.3</v>
      </c>
      <c r="H81" s="70">
        <v>67.3</v>
      </c>
      <c r="I81" s="70">
        <v>65.2</v>
      </c>
      <c r="J81" s="70">
        <v>60.8</v>
      </c>
    </row>
    <row r="82" spans="1:10" ht="12.75">
      <c r="A82" s="70" t="s">
        <v>141</v>
      </c>
      <c r="B82" s="70" t="s">
        <v>142</v>
      </c>
      <c r="C82" s="71">
        <v>300</v>
      </c>
      <c r="D82" s="71">
        <v>2</v>
      </c>
      <c r="E82" s="70">
        <v>63.8</v>
      </c>
      <c r="F82" s="70">
        <v>67.1</v>
      </c>
      <c r="G82" s="70">
        <v>65</v>
      </c>
      <c r="H82" s="70">
        <v>65</v>
      </c>
      <c r="I82" s="70">
        <v>63.6</v>
      </c>
      <c r="J82" s="70">
        <v>59.8</v>
      </c>
    </row>
    <row r="83" spans="1:10" ht="12.75">
      <c r="A83" s="70" t="s">
        <v>128</v>
      </c>
      <c r="B83" s="70" t="s">
        <v>129</v>
      </c>
      <c r="C83" s="71" t="s">
        <v>15</v>
      </c>
      <c r="D83" s="71" t="s">
        <v>15</v>
      </c>
      <c r="E83" s="70">
        <v>73</v>
      </c>
      <c r="F83" s="70">
        <v>77.1</v>
      </c>
      <c r="G83" s="70">
        <v>75.4</v>
      </c>
      <c r="H83" s="70">
        <v>75.4</v>
      </c>
      <c r="I83" s="70">
        <v>73.2</v>
      </c>
      <c r="J83" s="70">
        <v>68</v>
      </c>
    </row>
    <row r="84" spans="1:10" ht="12.75">
      <c r="A84" s="70" t="s">
        <v>126</v>
      </c>
      <c r="B84" s="70" t="s">
        <v>127</v>
      </c>
      <c r="C84" s="71" t="s">
        <v>15</v>
      </c>
      <c r="D84" s="71" t="s">
        <v>15</v>
      </c>
      <c r="E84" s="70">
        <v>77.9</v>
      </c>
      <c r="F84" s="70">
        <v>85.1</v>
      </c>
      <c r="G84" s="70">
        <v>80.7</v>
      </c>
      <c r="H84" s="70">
        <v>80.7</v>
      </c>
      <c r="I84" s="70">
        <v>76.1</v>
      </c>
      <c r="J84" s="70">
        <v>73</v>
      </c>
    </row>
    <row r="85" spans="1:10" ht="12.75">
      <c r="A85" s="70" t="s">
        <v>396</v>
      </c>
      <c r="B85" s="70" t="s">
        <v>130</v>
      </c>
      <c r="C85" s="71" t="s">
        <v>15</v>
      </c>
      <c r="D85" s="71" t="s">
        <v>15</v>
      </c>
      <c r="E85" s="70">
        <v>66.3</v>
      </c>
      <c r="F85" s="70">
        <v>70.5</v>
      </c>
      <c r="G85" s="70">
        <v>67.5</v>
      </c>
      <c r="H85" s="70">
        <v>67.5</v>
      </c>
      <c r="I85" s="70">
        <v>65.4</v>
      </c>
      <c r="J85" s="70">
        <v>61.3</v>
      </c>
    </row>
    <row r="86" spans="1:10" ht="12.75">
      <c r="A86" s="70" t="s">
        <v>131</v>
      </c>
      <c r="B86" s="70" t="s">
        <v>132</v>
      </c>
      <c r="C86" s="71" t="s">
        <v>15</v>
      </c>
      <c r="D86" s="71" t="s">
        <v>15</v>
      </c>
      <c r="E86" s="70">
        <v>74.8</v>
      </c>
      <c r="F86" s="70">
        <v>79</v>
      </c>
      <c r="G86" s="70">
        <v>76.6</v>
      </c>
      <c r="H86" s="70">
        <v>76.6</v>
      </c>
      <c r="I86" s="70">
        <v>75.4</v>
      </c>
      <c r="J86" s="70">
        <v>69.5</v>
      </c>
    </row>
    <row r="87" spans="1:10" ht="12.75">
      <c r="A87" s="70" t="s">
        <v>133</v>
      </c>
      <c r="B87" s="70" t="s">
        <v>134</v>
      </c>
      <c r="C87" s="71" t="s">
        <v>15</v>
      </c>
      <c r="D87" s="71" t="s">
        <v>15</v>
      </c>
      <c r="E87" s="70">
        <v>67.3</v>
      </c>
      <c r="F87" s="70">
        <v>72.9</v>
      </c>
      <c r="G87" s="70">
        <v>69.1</v>
      </c>
      <c r="H87" s="70">
        <v>69.1</v>
      </c>
      <c r="I87" s="70">
        <v>68.5</v>
      </c>
      <c r="J87" s="70">
        <v>65.3</v>
      </c>
    </row>
    <row r="88" spans="1:10" ht="12.75">
      <c r="A88" s="70" t="s">
        <v>143</v>
      </c>
      <c r="B88" s="70" t="s">
        <v>144</v>
      </c>
      <c r="C88" s="71" t="s">
        <v>15</v>
      </c>
      <c r="D88" s="71" t="s">
        <v>15</v>
      </c>
      <c r="E88" s="70">
        <v>68.2</v>
      </c>
      <c r="F88" s="70">
        <v>72.7</v>
      </c>
      <c r="G88" s="70">
        <v>70.6</v>
      </c>
      <c r="H88" s="70">
        <v>70.6</v>
      </c>
      <c r="I88" s="70">
        <v>67.5</v>
      </c>
      <c r="J88" s="70">
        <v>64.9</v>
      </c>
    </row>
    <row r="89" spans="1:10" ht="12.75">
      <c r="A89" s="70" t="s">
        <v>145</v>
      </c>
      <c r="B89" s="70" t="s">
        <v>146</v>
      </c>
      <c r="C89" s="71" t="s">
        <v>15</v>
      </c>
      <c r="D89" s="71" t="s">
        <v>15</v>
      </c>
      <c r="E89" s="70">
        <v>69.5</v>
      </c>
      <c r="F89" s="70">
        <v>73.5</v>
      </c>
      <c r="G89" s="70">
        <v>71.4</v>
      </c>
      <c r="H89" s="70">
        <v>71.4</v>
      </c>
      <c r="I89" s="70">
        <v>68.9</v>
      </c>
      <c r="J89" s="70">
        <v>65.9</v>
      </c>
    </row>
    <row r="90" spans="1:10" ht="12.75">
      <c r="A90" s="70" t="s">
        <v>147</v>
      </c>
      <c r="B90" s="70" t="s">
        <v>148</v>
      </c>
      <c r="C90" s="71" t="s">
        <v>15</v>
      </c>
      <c r="D90" s="71" t="s">
        <v>15</v>
      </c>
      <c r="E90" s="70">
        <v>60.7</v>
      </c>
      <c r="F90" s="70">
        <v>66</v>
      </c>
      <c r="G90" s="70">
        <v>63</v>
      </c>
      <c r="H90" s="70">
        <v>63</v>
      </c>
      <c r="I90" s="70">
        <v>61.2</v>
      </c>
      <c r="J90" s="70">
        <v>58</v>
      </c>
    </row>
    <row r="91" spans="1:10" ht="12.75">
      <c r="A91" s="70" t="s">
        <v>149</v>
      </c>
      <c r="B91" s="70" t="s">
        <v>150</v>
      </c>
      <c r="C91" s="71" t="s">
        <v>15</v>
      </c>
      <c r="D91" s="71" t="s">
        <v>15</v>
      </c>
      <c r="E91" s="70">
        <v>79.5</v>
      </c>
      <c r="F91" s="70"/>
      <c r="G91" s="70">
        <v>-76.6</v>
      </c>
      <c r="H91" s="70">
        <v>-76.6</v>
      </c>
      <c r="I91" s="70"/>
      <c r="J91" s="70"/>
    </row>
    <row r="92" spans="1:10" ht="12.75">
      <c r="A92" s="70" t="s">
        <v>397</v>
      </c>
      <c r="B92" s="70" t="s">
        <v>151</v>
      </c>
      <c r="C92" s="71" t="s">
        <v>15</v>
      </c>
      <c r="D92" s="71" t="s">
        <v>15</v>
      </c>
      <c r="E92" s="70">
        <v>59</v>
      </c>
      <c r="F92" s="70">
        <v>62.2</v>
      </c>
      <c r="G92" s="70">
        <v>60.5</v>
      </c>
      <c r="H92" s="70">
        <v>60.5</v>
      </c>
      <c r="I92" s="70">
        <v>57.8</v>
      </c>
      <c r="J92" s="70">
        <v>55.5</v>
      </c>
    </row>
    <row r="93" spans="1:10" ht="12.75">
      <c r="A93" s="70" t="s">
        <v>398</v>
      </c>
      <c r="B93" s="70" t="s">
        <v>152</v>
      </c>
      <c r="C93" s="71" t="s">
        <v>15</v>
      </c>
      <c r="D93" s="71" t="s">
        <v>15</v>
      </c>
      <c r="E93" s="70">
        <v>63.9</v>
      </c>
      <c r="F93" s="70">
        <v>67</v>
      </c>
      <c r="G93" s="70">
        <v>65.6</v>
      </c>
      <c r="H93" s="70">
        <v>65.6</v>
      </c>
      <c r="I93" s="70">
        <v>63.1</v>
      </c>
      <c r="J93" s="70">
        <v>60.6</v>
      </c>
    </row>
    <row r="94" spans="1:10" ht="12.75">
      <c r="A94" s="70" t="s">
        <v>399</v>
      </c>
      <c r="B94" s="70" t="s">
        <v>153</v>
      </c>
      <c r="C94" s="71" t="s">
        <v>15</v>
      </c>
      <c r="D94" s="71" t="s">
        <v>15</v>
      </c>
      <c r="E94" s="70">
        <v>84.5</v>
      </c>
      <c r="F94" s="70">
        <v>-90.5</v>
      </c>
      <c r="G94" s="70">
        <v>86.9</v>
      </c>
      <c r="H94" s="70">
        <v>86.9</v>
      </c>
      <c r="I94" s="70"/>
      <c r="J94" s="70"/>
    </row>
    <row r="95" spans="1:10" ht="12.75">
      <c r="A95" s="70" t="s">
        <v>400</v>
      </c>
      <c r="B95" s="70" t="s">
        <v>154</v>
      </c>
      <c r="C95" s="71" t="s">
        <v>15</v>
      </c>
      <c r="D95" s="71" t="s">
        <v>15</v>
      </c>
      <c r="E95" s="70">
        <v>76.3</v>
      </c>
      <c r="F95" s="70">
        <v>82.1</v>
      </c>
      <c r="G95" s="70">
        <v>81.1</v>
      </c>
      <c r="H95" s="70">
        <v>81.1</v>
      </c>
      <c r="I95" s="70">
        <v>76.1</v>
      </c>
      <c r="J95" s="70">
        <v>69.9</v>
      </c>
    </row>
    <row r="96" spans="1:10" ht="12.75">
      <c r="A96" s="70" t="s">
        <v>155</v>
      </c>
      <c r="B96" s="70" t="s">
        <v>156</v>
      </c>
      <c r="C96" s="71" t="s">
        <v>15</v>
      </c>
      <c r="D96" s="71" t="s">
        <v>15</v>
      </c>
      <c r="E96" s="70">
        <v>75.2</v>
      </c>
      <c r="F96" s="70">
        <v>81.3</v>
      </c>
      <c r="G96" s="70">
        <v>76.5</v>
      </c>
      <c r="H96" s="70">
        <v>76.5</v>
      </c>
      <c r="I96" s="70">
        <v>73.6</v>
      </c>
      <c r="J96" s="70">
        <v>69</v>
      </c>
    </row>
    <row r="97" spans="1:10" ht="12.75">
      <c r="A97" s="70" t="s">
        <v>158</v>
      </c>
      <c r="B97" s="70" t="s">
        <v>159</v>
      </c>
      <c r="C97" s="71" t="s">
        <v>15</v>
      </c>
      <c r="D97" s="71" t="s">
        <v>15</v>
      </c>
      <c r="E97" s="70">
        <v>85</v>
      </c>
      <c r="F97" s="70">
        <v>-85.6</v>
      </c>
      <c r="G97" s="70">
        <v>-84.4</v>
      </c>
      <c r="H97" s="70">
        <v>-84.4</v>
      </c>
      <c r="I97" s="70">
        <v>-83.2</v>
      </c>
      <c r="J97" s="70"/>
    </row>
    <row r="98" spans="1:10" ht="12.75">
      <c r="A98" s="70" t="s">
        <v>401</v>
      </c>
      <c r="B98" s="70" t="s">
        <v>402</v>
      </c>
      <c r="C98" s="71" t="s">
        <v>15</v>
      </c>
      <c r="D98" s="71" t="s">
        <v>15</v>
      </c>
      <c r="E98" s="70">
        <v>81.4</v>
      </c>
      <c r="F98" s="70"/>
      <c r="G98" s="70">
        <v>82.2</v>
      </c>
      <c r="H98" s="70">
        <v>82.2</v>
      </c>
      <c r="I98" s="70" t="s">
        <v>157</v>
      </c>
      <c r="J98" s="7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7" customWidth="1"/>
  </cols>
  <sheetData>
    <row r="1" spans="1:8" ht="12.75">
      <c r="A1" s="8" t="s">
        <v>5</v>
      </c>
      <c r="B1" s="5" t="s">
        <v>160</v>
      </c>
      <c r="C1" s="5" t="s">
        <v>161</v>
      </c>
      <c r="D1" s="5" t="s">
        <v>162</v>
      </c>
      <c r="E1" s="5" t="s">
        <v>163</v>
      </c>
      <c r="F1" s="5" t="s">
        <v>163</v>
      </c>
      <c r="G1" s="5" t="s">
        <v>164</v>
      </c>
      <c r="H1" s="5" t="s">
        <v>165</v>
      </c>
    </row>
    <row r="2" spans="1:8" ht="12.75">
      <c r="A2" s="1" t="s">
        <v>302</v>
      </c>
      <c r="B2" s="1" t="s">
        <v>223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301</v>
      </c>
    </row>
    <row r="3" spans="1:8" ht="42" customHeight="1">
      <c r="A3" s="7" t="s">
        <v>166</v>
      </c>
      <c r="B3" t="s">
        <v>167</v>
      </c>
      <c r="C3" s="9">
        <v>0.995</v>
      </c>
      <c r="D3" s="9">
        <v>1.005</v>
      </c>
      <c r="E3" s="9">
        <v>1</v>
      </c>
      <c r="F3" s="9">
        <v>1</v>
      </c>
      <c r="G3" s="9">
        <v>0.99</v>
      </c>
      <c r="H3" s="9">
        <v>0.984</v>
      </c>
    </row>
    <row r="4" spans="1:8" ht="42" customHeight="1">
      <c r="A4" s="7" t="s">
        <v>168</v>
      </c>
      <c r="B4" t="s">
        <v>169</v>
      </c>
      <c r="C4" s="9">
        <v>0.972</v>
      </c>
      <c r="D4" s="9">
        <v>0.965</v>
      </c>
      <c r="E4" s="9">
        <v>0.97</v>
      </c>
      <c r="F4" s="9">
        <v>0.97</v>
      </c>
      <c r="G4" s="9">
        <v>0.972</v>
      </c>
      <c r="H4" s="9">
        <v>0.972</v>
      </c>
    </row>
    <row r="5" spans="1:8" ht="42" customHeight="1">
      <c r="A5" s="7" t="s">
        <v>170</v>
      </c>
      <c r="B5" t="s">
        <v>171</v>
      </c>
      <c r="C5" s="9">
        <v>1.003</v>
      </c>
      <c r="D5" s="9">
        <v>1.01</v>
      </c>
      <c r="E5" s="9">
        <v>1.007</v>
      </c>
      <c r="F5" s="9">
        <v>1.007</v>
      </c>
      <c r="G5" s="9">
        <v>1.003</v>
      </c>
      <c r="H5" s="9">
        <v>1</v>
      </c>
    </row>
    <row r="6" spans="1:8" ht="42" customHeight="1">
      <c r="A6" s="7" t="s">
        <v>172</v>
      </c>
      <c r="B6" t="s">
        <v>173</v>
      </c>
      <c r="C6" s="9">
        <v>1.006</v>
      </c>
      <c r="D6" s="9">
        <v>1.02</v>
      </c>
      <c r="E6" s="9">
        <v>1.013</v>
      </c>
      <c r="F6" s="9">
        <v>1.013</v>
      </c>
      <c r="G6" s="9">
        <v>1.006</v>
      </c>
      <c r="H6" s="9">
        <v>1</v>
      </c>
    </row>
    <row r="7" spans="1:8" ht="42" customHeight="1">
      <c r="A7" s="7" t="s">
        <v>174</v>
      </c>
      <c r="B7" t="s">
        <v>175</v>
      </c>
      <c r="C7" s="9">
        <v>1.01</v>
      </c>
      <c r="D7" s="9">
        <v>1.03</v>
      </c>
      <c r="E7" s="9">
        <v>1.02</v>
      </c>
      <c r="F7" s="9">
        <v>1.02</v>
      </c>
      <c r="G7" s="9">
        <v>1.01</v>
      </c>
      <c r="H7" s="9">
        <v>1</v>
      </c>
    </row>
    <row r="8" spans="1:8" ht="42" customHeight="1">
      <c r="A8" s="7" t="s">
        <v>176</v>
      </c>
      <c r="B8" t="s">
        <v>177</v>
      </c>
      <c r="C8" s="9">
        <v>0.941</v>
      </c>
      <c r="D8" s="9">
        <v>0.94</v>
      </c>
      <c r="E8" s="9">
        <v>0.933</v>
      </c>
      <c r="F8" s="9">
        <v>0.933</v>
      </c>
      <c r="G8" s="9">
        <v>0.929</v>
      </c>
      <c r="H8" s="9">
        <v>0.938</v>
      </c>
    </row>
    <row r="9" spans="1:8" ht="42" customHeight="1">
      <c r="A9" s="7" t="s">
        <v>178</v>
      </c>
      <c r="B9" t="s">
        <v>179</v>
      </c>
      <c r="C9" s="9">
        <v>0.975</v>
      </c>
      <c r="D9" s="9">
        <v>0.965</v>
      </c>
      <c r="E9" s="9">
        <v>0.971</v>
      </c>
      <c r="F9" s="9">
        <v>0.971</v>
      </c>
      <c r="G9" s="9">
        <v>0.975</v>
      </c>
      <c r="H9" s="9">
        <v>0.975</v>
      </c>
    </row>
    <row r="10" spans="1:8" ht="42" customHeight="1">
      <c r="A10" s="7" t="s">
        <v>180</v>
      </c>
      <c r="B10" t="s">
        <v>181</v>
      </c>
      <c r="C10" s="9">
        <v>0.995</v>
      </c>
      <c r="D10" s="9">
        <v>0.984</v>
      </c>
      <c r="E10" s="9">
        <v>0.99</v>
      </c>
      <c r="F10" s="9">
        <v>0.99</v>
      </c>
      <c r="G10" s="9">
        <v>0.995</v>
      </c>
      <c r="H10" s="9">
        <v>1</v>
      </c>
    </row>
    <row r="11" spans="1:8" ht="42" customHeight="1">
      <c r="A11" s="7" t="s">
        <v>182</v>
      </c>
      <c r="B11" t="s">
        <v>183</v>
      </c>
      <c r="C11" s="9">
        <v>0.991</v>
      </c>
      <c r="D11" s="9">
        <v>0.99</v>
      </c>
      <c r="E11" s="9">
        <v>0.991</v>
      </c>
      <c r="F11" s="9">
        <v>0.991</v>
      </c>
      <c r="G11" s="9">
        <v>0.996</v>
      </c>
      <c r="H11" s="9">
        <v>0.999</v>
      </c>
    </row>
    <row r="12" spans="1:8" ht="42" customHeight="1">
      <c r="A12" s="7" t="s">
        <v>184</v>
      </c>
      <c r="B12" t="s">
        <v>185</v>
      </c>
      <c r="C12" s="9">
        <v>0.983</v>
      </c>
      <c r="D12" s="9">
        <v>0.98</v>
      </c>
      <c r="E12" s="9">
        <v>0.983</v>
      </c>
      <c r="F12" s="9">
        <v>0.983</v>
      </c>
      <c r="G12" s="9">
        <v>0.991</v>
      </c>
      <c r="H12" s="9">
        <v>0.997</v>
      </c>
    </row>
    <row r="13" spans="1:8" ht="42" customHeight="1">
      <c r="A13" s="7" t="s">
        <v>186</v>
      </c>
      <c r="B13" t="s">
        <v>187</v>
      </c>
      <c r="C13" s="9">
        <v>0.974</v>
      </c>
      <c r="D13" s="9">
        <v>0.97</v>
      </c>
      <c r="E13" s="9">
        <v>0.974</v>
      </c>
      <c r="F13" s="9">
        <v>0.974</v>
      </c>
      <c r="G13" s="9">
        <v>0.987</v>
      </c>
      <c r="H13" s="9">
        <v>0.996</v>
      </c>
    </row>
    <row r="14" spans="1:8" ht="42" customHeight="1">
      <c r="A14" s="7" t="s">
        <v>188</v>
      </c>
      <c r="B14" t="s">
        <v>189</v>
      </c>
      <c r="C14" s="9">
        <v>0.97</v>
      </c>
      <c r="D14" s="9">
        <v>0.965</v>
      </c>
      <c r="E14" s="9">
        <v>0.97</v>
      </c>
      <c r="F14" s="9">
        <v>0.97</v>
      </c>
      <c r="G14" s="9">
        <v>0.985</v>
      </c>
      <c r="H14" s="9">
        <v>0.995</v>
      </c>
    </row>
    <row r="15" spans="1:8" ht="39.75" customHeight="1">
      <c r="A15" s="7" t="s">
        <v>190</v>
      </c>
      <c r="B15" t="s">
        <v>191</v>
      </c>
      <c r="C15" s="9">
        <v>0.98</v>
      </c>
      <c r="D15" s="9">
        <v>0.969</v>
      </c>
      <c r="E15" s="9">
        <v>0.975</v>
      </c>
      <c r="F15" s="9">
        <v>0.975</v>
      </c>
      <c r="G15" s="9">
        <v>0.98</v>
      </c>
      <c r="H15" s="9">
        <v>0.985</v>
      </c>
    </row>
    <row r="16" spans="1:8" ht="52.5" customHeight="1">
      <c r="A16" s="7" t="s">
        <v>192</v>
      </c>
      <c r="B16" t="s">
        <v>193</v>
      </c>
      <c r="C16" s="9">
        <v>0.995</v>
      </c>
      <c r="D16" s="9">
        <v>0.99</v>
      </c>
      <c r="E16" s="9">
        <v>0.99</v>
      </c>
      <c r="F16" s="9">
        <v>0.99</v>
      </c>
      <c r="G16" s="9">
        <v>0.995</v>
      </c>
      <c r="H16" s="9">
        <v>0.995</v>
      </c>
    </row>
    <row r="17" spans="1:8" ht="42" customHeight="1">
      <c r="A17" s="7" t="s">
        <v>194</v>
      </c>
      <c r="B17" t="s">
        <v>195</v>
      </c>
      <c r="C17" s="9">
        <v>0.995</v>
      </c>
      <c r="D17" s="9">
        <v>0.99</v>
      </c>
      <c r="E17" s="9">
        <v>0.99</v>
      </c>
      <c r="F17" s="9">
        <v>0.99</v>
      </c>
      <c r="G17" s="9">
        <v>0.995</v>
      </c>
      <c r="H17" s="9">
        <v>0.995</v>
      </c>
    </row>
    <row r="18" spans="1:8" ht="42" customHeight="1">
      <c r="A18" s="7" t="s">
        <v>196</v>
      </c>
      <c r="B18" t="s">
        <v>197</v>
      </c>
      <c r="C18" s="9">
        <v>0.958</v>
      </c>
      <c r="D18" s="9">
        <v>0.948</v>
      </c>
      <c r="E18" s="9">
        <v>0.955</v>
      </c>
      <c r="F18" s="9">
        <v>0.955</v>
      </c>
      <c r="G18" s="9">
        <v>0.958</v>
      </c>
      <c r="H18" s="9">
        <v>0.958</v>
      </c>
    </row>
    <row r="19" spans="1:8" ht="42" customHeight="1">
      <c r="A19" s="7" t="s">
        <v>198</v>
      </c>
      <c r="B19" t="s">
        <v>199</v>
      </c>
      <c r="C19" s="9">
        <v>1.02</v>
      </c>
      <c r="D19" s="9">
        <v>1.03</v>
      </c>
      <c r="E19" s="9">
        <v>1.025</v>
      </c>
      <c r="F19" s="9">
        <v>1.025</v>
      </c>
      <c r="G19" s="9">
        <v>1.02</v>
      </c>
      <c r="H19" s="9">
        <v>1.01</v>
      </c>
    </row>
    <row r="20" spans="1:8" ht="42" customHeight="1">
      <c r="A20" s="7" t="s">
        <v>200</v>
      </c>
      <c r="B20" t="s">
        <v>201</v>
      </c>
      <c r="C20" s="9">
        <v>0.96</v>
      </c>
      <c r="D20" s="9">
        <v>0.953</v>
      </c>
      <c r="E20" s="9">
        <v>0.958</v>
      </c>
      <c r="F20" s="9">
        <v>0.958</v>
      </c>
      <c r="G20" s="9">
        <v>0.96</v>
      </c>
      <c r="H20" s="9">
        <v>0.96</v>
      </c>
    </row>
    <row r="21" spans="1:8" ht="42" customHeight="1">
      <c r="A21" s="7" t="s">
        <v>202</v>
      </c>
      <c r="B21" t="s">
        <v>203</v>
      </c>
      <c r="C21" s="9">
        <v>0.981</v>
      </c>
      <c r="D21" s="9">
        <v>1</v>
      </c>
      <c r="E21" s="9">
        <v>0.988</v>
      </c>
      <c r="F21" s="9">
        <v>0.988</v>
      </c>
      <c r="G21" s="9">
        <v>0.981</v>
      </c>
      <c r="H21" s="9">
        <v>0.963</v>
      </c>
    </row>
    <row r="22" spans="1:8" ht="42" customHeight="1">
      <c r="A22" s="7" t="s">
        <v>204</v>
      </c>
      <c r="B22" t="s">
        <v>205</v>
      </c>
      <c r="C22" s="9">
        <v>1.076</v>
      </c>
      <c r="D22" s="9">
        <v>1.075</v>
      </c>
      <c r="E22" s="9">
        <v>1.083</v>
      </c>
      <c r="F22" s="9">
        <v>1.083</v>
      </c>
      <c r="G22" s="9">
        <v>1.076</v>
      </c>
      <c r="H22" s="9">
        <v>1.06</v>
      </c>
    </row>
    <row r="23" spans="1:8" ht="42" customHeight="1">
      <c r="A23" s="7" t="s">
        <v>206</v>
      </c>
      <c r="B23" t="s">
        <v>207</v>
      </c>
      <c r="C23" s="9">
        <v>1.026</v>
      </c>
      <c r="D23" s="9">
        <v>1.036</v>
      </c>
      <c r="E23" s="9">
        <v>1.03</v>
      </c>
      <c r="F23" s="9">
        <v>1.03</v>
      </c>
      <c r="G23" s="9">
        <v>1.026</v>
      </c>
      <c r="H23" s="9">
        <v>1.026</v>
      </c>
    </row>
    <row r="24" spans="1:8" ht="12.75">
      <c r="A24" s="7" t="s">
        <v>336</v>
      </c>
      <c r="B24" t="s">
        <v>337</v>
      </c>
      <c r="C24" s="9">
        <v>1</v>
      </c>
      <c r="D24" s="9">
        <v>1</v>
      </c>
      <c r="E24" s="9">
        <v>1</v>
      </c>
      <c r="F24" s="9">
        <v>1</v>
      </c>
      <c r="G24" s="9">
        <v>0.995</v>
      </c>
      <c r="H24" s="9">
        <v>0.995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2015-04-27T19:45:48Z</dcterms:modified>
  <cp:category/>
  <cp:version/>
  <cp:contentType/>
  <cp:contentStatus/>
</cp:coreProperties>
</file>