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activeTab="5"/>
  </bookViews>
  <sheets>
    <sheet name="Race(5)" sheetId="1" r:id="rId1"/>
    <sheet name="Race(4)" sheetId="2" r:id="rId2"/>
    <sheet name="Race(3)" sheetId="3" r:id="rId3"/>
    <sheet name="Race(2)" sheetId="4" r:id="rId4"/>
    <sheet name="Race(1)" sheetId="5" r:id="rId5"/>
    <sheet name="Overall" sheetId="6" r:id="rId6"/>
    <sheet name="Blue-Numbers" sheetId="7" r:id="rId7"/>
    <sheet name="Beaufort" sheetId="8" r:id="rId8"/>
    <sheet name="Rating" sheetId="9" r:id="rId9"/>
    <sheet name="Adjustment" sheetId="10" r:id="rId10"/>
    <sheet name="TimeOfDay" sheetId="11" r:id="rId11"/>
  </sheets>
  <externalReferences>
    <externalReference r:id="rId14"/>
  </externalReferences>
  <definedNames>
    <definedName name="_xlnm.Print_Area" localSheetId="4">'Race(1)'!$B$2:$T$19</definedName>
    <definedName name="_xlnm.Print_Area" localSheetId="3">'Race(2)'!$B$2:$T$19</definedName>
    <definedName name="_xlnm.Print_Area" localSheetId="2">'Race(3)'!$B$2:$T$19</definedName>
    <definedName name="_xlnm.Print_Area" localSheetId="1">'Race(4)'!$B$2:$T$18</definedName>
    <definedName name="_xlnm.Print_Area" localSheetId="0">'Race(5)'!$B$2:$T$19</definedName>
  </definedNames>
  <calcPr fullCalcOnLoad="1"/>
</workbook>
</file>

<file path=xl/sharedStrings.xml><?xml version="1.0" encoding="utf-8"?>
<sst xmlns="http://schemas.openxmlformats.org/spreadsheetml/2006/main" count="526" uniqueCount="224">
  <si>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</si>
  <si>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</si>
  <si>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</si>
  <si>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</si>
  <si>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</si>
  <si>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</si>
  <si>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</si>
  <si>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</si>
  <si>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</si>
  <si>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</si>
  <si>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nl</t>
  </si>
  <si>
    <t>Capricorn</t>
  </si>
  <si>
    <t>F18</t>
  </si>
  <si>
    <t>Hobie 16</t>
  </si>
  <si>
    <t>H16</t>
  </si>
  <si>
    <t>Hobie 17 (1-up)</t>
  </si>
  <si>
    <t>H17</t>
  </si>
  <si>
    <t>Hobie 18 &amp; 18 Magnum</t>
  </si>
  <si>
    <t>H18</t>
  </si>
  <si>
    <t>H20</t>
  </si>
  <si>
    <t>Hobie 21  no spi</t>
  </si>
  <si>
    <t>H21</t>
  </si>
  <si>
    <t>Hobie Getaway</t>
  </si>
  <si>
    <t>HGET</t>
  </si>
  <si>
    <t>Hobie Wave</t>
  </si>
  <si>
    <t>HWAV</t>
  </si>
  <si>
    <t>N5.0</t>
  </si>
  <si>
    <t>N5.8</t>
  </si>
  <si>
    <t>N570</t>
  </si>
  <si>
    <t>Nacra Inter 17R Uni 30' spi</t>
  </si>
  <si>
    <t>NF17</t>
  </si>
  <si>
    <t>Nacra Inter 20 spi</t>
  </si>
  <si>
    <t>N20</t>
  </si>
  <si>
    <t>P19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</si>
  <si>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</si>
  <si>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</si>
  <si>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</si>
  <si>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</si>
  <si>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</si>
  <si>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</si>
  <si>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</si>
  <si>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</si>
  <si>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</si>
  <si>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</si>
  <si>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</si>
  <si>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</si>
  <si>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</si>
  <si>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</si>
  <si>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</si>
  <si>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</si>
  <si>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</si>
  <si>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</si>
  <si>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</si>
  <si>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</si>
  <si>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</si>
  <si>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</si>
  <si>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</si>
  <si>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</si>
  <si>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</si>
  <si>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</si>
  <si>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</si>
  <si>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</si>
  <si>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</si>
  <si>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</si>
  <si>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</si>
  <si>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</si>
  <si>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</si>
  <si>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</si>
  <si>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</si>
  <si>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</si>
  <si>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</si>
  <si>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</si>
  <si>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</si>
  <si>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</si>
  <si>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</si>
  <si>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</si>
  <si>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</si>
  <si>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</si>
  <si>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</si>
  <si>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</si>
  <si>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</si>
  <si>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</si>
  <si>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Mods</t>
  </si>
  <si>
    <t>Min</t>
  </si>
  <si>
    <t>Sign-In</t>
  </si>
  <si>
    <t>Skipper</t>
  </si>
  <si>
    <t>Crew</t>
  </si>
  <si>
    <t>Sail #</t>
  </si>
  <si>
    <t>Wt</t>
  </si>
  <si>
    <t>M1</t>
  </si>
  <si>
    <t>M2</t>
  </si>
  <si>
    <t>Wt.</t>
  </si>
  <si>
    <t>%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</si>
  <si>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</si>
  <si>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</si>
  <si>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</si>
  <si>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</si>
  <si>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</si>
  <si>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</si>
  <si>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</si>
  <si>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</si>
  <si>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</si>
  <si>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</si>
  <si>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</si>
  <si>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</si>
  <si>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</si>
  <si>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</si>
  <si>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</si>
  <si>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</si>
  <si>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</si>
  <si>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</si>
  <si>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</si>
  <si>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</si>
  <si>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</si>
  <si>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</si>
  <si>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</si>
  <si>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</si>
  <si>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</si>
  <si>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</si>
  <si>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</si>
  <si>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</si>
  <si>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</si>
  <si>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</si>
  <si>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</si>
  <si>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</si>
  <si>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</si>
  <si>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</si>
  <si>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</si>
  <si>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</si>
  <si>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</si>
  <si>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</si>
  <si>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</si>
  <si>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</si>
  <si>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</si>
  <si>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</si>
  <si>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</si>
  <si>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</si>
  <si>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</si>
  <si>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</si>
  <si>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</si>
  <si>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</si>
  <si>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</si>
  <si>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</si>
  <si>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</si>
  <si>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</si>
  <si>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</si>
  <si>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</si>
  <si>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</si>
  <si>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</si>
  <si>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</si>
  <si>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</si>
  <si>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</si>
  <si>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</si>
  <si>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</si>
  <si>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</si>
  <si>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</si>
  <si>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Weight</t>
  </si>
  <si>
    <t>Bob Fraser</t>
  </si>
  <si>
    <t>Joe Valinoti</t>
  </si>
  <si>
    <t>Place</t>
  </si>
  <si>
    <t>(5)</t>
  </si>
  <si>
    <t>(copied column 2-3 so #'s line up)</t>
  </si>
  <si>
    <t>Beaufort</t>
  </si>
  <si>
    <t>(Ctrl+s)</t>
  </si>
  <si>
    <t>Time (Ctrl+t)</t>
  </si>
  <si>
    <t>Course</t>
  </si>
  <si>
    <t>With Wings</t>
  </si>
  <si>
    <t>WW</t>
  </si>
  <si>
    <t>Mike Evans</t>
  </si>
  <si>
    <t>Hobie 20 Miracle no spin</t>
  </si>
  <si>
    <t>Nacra 5.8 no spi (2-up)</t>
  </si>
  <si>
    <t>Nacra 570 (2-up) no spi</t>
  </si>
  <si>
    <t>Nacra 5.0 (2-up) no spi</t>
  </si>
  <si>
    <t>F16</t>
  </si>
  <si>
    <t>Greg Raybon</t>
  </si>
  <si>
    <t>Bob Jopson</t>
  </si>
  <si>
    <t>N5.5</t>
  </si>
  <si>
    <t>Charlie Cappello</t>
  </si>
  <si>
    <t>N6.0</t>
  </si>
  <si>
    <t>Clay Halvorsen</t>
  </si>
  <si>
    <t>P18</t>
  </si>
  <si>
    <t>SK</t>
  </si>
  <si>
    <t>http://www.watersportverbond.nl/wedstrijdzeilen/Content.aspx?sid=6&amp;cid=1039&amp;mid=&amp;mnu=1638</t>
  </si>
  <si>
    <t>Light</t>
  </si>
  <si>
    <t>Texel Rating</t>
  </si>
  <si>
    <t>Falcon F16 (2)</t>
  </si>
  <si>
    <t>Nacra 5.5 sl</t>
  </si>
  <si>
    <t>nacra 6.0</t>
  </si>
  <si>
    <t>prindle 18</t>
  </si>
  <si>
    <t>prindle 19</t>
  </si>
  <si>
    <t>shark</t>
  </si>
  <si>
    <t>Billy Dolan</t>
  </si>
  <si>
    <t>Seth Herzon</t>
  </si>
  <si>
    <t>Tony Flaim</t>
  </si>
  <si>
    <t>Billy Raska</t>
  </si>
  <si>
    <t>Overall Results</t>
  </si>
  <si>
    <t>Net (Ctrl+n)</t>
  </si>
  <si>
    <t>Race 1</t>
  </si>
  <si>
    <t>Race 2</t>
  </si>
  <si>
    <t>Race 3</t>
  </si>
  <si>
    <t>Race 4</t>
  </si>
  <si>
    <t>Throw</t>
  </si>
  <si>
    <t>Total</t>
  </si>
  <si>
    <t>Net</t>
  </si>
  <si>
    <t>race1</t>
  </si>
  <si>
    <t>START</t>
  </si>
  <si>
    <t>FINISH</t>
  </si>
  <si>
    <t>Days</t>
  </si>
  <si>
    <t>Hours</t>
  </si>
  <si>
    <t>Mins</t>
  </si>
  <si>
    <t>Secs</t>
  </si>
  <si>
    <t>Boat</t>
  </si>
  <si>
    <t>dnf</t>
  </si>
  <si>
    <t>wave</t>
  </si>
  <si>
    <t>dns</t>
  </si>
  <si>
    <t>Tommy</t>
  </si>
  <si>
    <t>Mark</t>
  </si>
  <si>
    <t>MarkBrady</t>
  </si>
  <si>
    <t>Mark Brady</t>
  </si>
  <si>
    <t xml:space="preserve">Tony </t>
  </si>
  <si>
    <t>Mark Modderman</t>
  </si>
  <si>
    <t>George Evans</t>
  </si>
  <si>
    <t>H14</t>
  </si>
  <si>
    <t>Mark Moderman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</si>
</sst>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General_)"/>
    <numFmt numFmtId="173" formatCode="_-* #,##0_-;_-* #,##0\-;_-* &quot;-&quot;??_-;_-@_-"/>
    <numFmt numFmtId="174" formatCode="#,##0_-"/>
  </numFmts>
  <fonts count="3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7" borderId="0" xfId="0" applyFill="1" applyBorder="1" applyAlignment="1">
      <alignment/>
    </xf>
    <xf numFmtId="0" fontId="2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10" fillId="0" borderId="10" xfId="53" applyNumberFormat="1" applyBorder="1" applyAlignment="1">
      <alignment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Alignment="1">
      <alignment horizontal="right" wrapText="1"/>
    </xf>
    <xf numFmtId="174" fontId="29" fillId="10" borderId="0" xfId="0" applyNumberFormat="1" applyFont="1" applyFill="1" applyBorder="1" applyAlignment="1" applyProtection="1" quotePrefix="1">
      <alignment horizontal="center" vertical="center"/>
      <protection/>
    </xf>
    <xf numFmtId="174" fontId="30" fillId="17" borderId="0" xfId="0" applyNumberFormat="1" applyFont="1" applyFill="1" applyBorder="1" applyAlignment="1" applyProtection="1" quotePrefix="1">
      <alignment horizontal="center" vertical="center"/>
      <protection/>
    </xf>
    <xf numFmtId="174" fontId="29" fillId="18" borderId="0" xfId="0" applyNumberFormat="1" applyFont="1" applyFill="1" applyBorder="1" applyAlignment="1" applyProtection="1">
      <alignment horizontal="center" vertical="center"/>
      <protection/>
    </xf>
    <xf numFmtId="174" fontId="30" fillId="8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6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2" fontId="0" fillId="2" borderId="0" xfId="42" applyNumberFormat="1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7" fillId="2" borderId="19" xfId="0" applyFont="1" applyFill="1" applyBorder="1" applyAlignment="1" applyProtection="1">
      <alignment horizontal="center"/>
      <protection/>
    </xf>
    <xf numFmtId="0" fontId="8" fillId="2" borderId="19" xfId="0" applyNumberFormat="1" applyFont="1" applyFill="1" applyBorder="1" applyAlignment="1" applyProtection="1">
      <alignment horizontal="center" vertical="top"/>
      <protection/>
    </xf>
    <xf numFmtId="0" fontId="0" fillId="2" borderId="19" xfId="0" applyFill="1" applyBorder="1" applyAlignment="1">
      <alignment/>
    </xf>
    <xf numFmtId="0" fontId="6" fillId="2" borderId="19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9" xfId="0" applyNumberFormat="1" applyFont="1" applyFill="1" applyBorder="1" applyAlignment="1" applyProtection="1">
      <alignment horizontal="center" vertical="top"/>
      <protection/>
    </xf>
    <xf numFmtId="166" fontId="7" fillId="2" borderId="19" xfId="42" applyNumberFormat="1" applyFont="1" applyFill="1" applyBorder="1" applyAlignment="1" applyProtection="1">
      <alignment horizontal="center" vertical="top"/>
      <protection/>
    </xf>
    <xf numFmtId="0" fontId="7" fillId="2" borderId="19" xfId="0" applyFont="1" applyFill="1" applyBorder="1" applyAlignment="1" applyProtection="1">
      <alignment horizontal="left"/>
      <protection/>
    </xf>
    <xf numFmtId="167" fontId="7" fillId="2" borderId="19" xfId="42" applyNumberFormat="1" applyFont="1" applyFill="1" applyBorder="1" applyAlignment="1" applyProtection="1">
      <alignment horizontal="center" vertical="top"/>
      <protection/>
    </xf>
    <xf numFmtId="2" fontId="7" fillId="2" borderId="19" xfId="42" applyNumberFormat="1" applyFont="1" applyFill="1" applyBorder="1" applyAlignment="1" applyProtection="1">
      <alignment horizontal="center" vertical="top"/>
      <protection/>
    </xf>
    <xf numFmtId="0" fontId="9" fillId="2" borderId="19" xfId="0" applyFont="1" applyFill="1" applyBorder="1" applyAlignment="1">
      <alignment horizontal="center"/>
    </xf>
    <xf numFmtId="0" fontId="0" fillId="2" borderId="19" xfId="0" applyNumberFormat="1" applyFont="1" applyFill="1" applyBorder="1" applyAlignment="1" applyProtection="1">
      <alignment vertical="top"/>
      <protection locked="0"/>
    </xf>
    <xf numFmtId="166" fontId="0" fillId="2" borderId="19" xfId="42" applyNumberFormat="1" applyFont="1" applyFill="1" applyBorder="1" applyAlignment="1">
      <alignment/>
    </xf>
    <xf numFmtId="167" fontId="0" fillId="2" borderId="19" xfId="42" applyNumberFormat="1" applyFont="1" applyFill="1" applyBorder="1" applyAlignment="1">
      <alignment/>
    </xf>
    <xf numFmtId="2" fontId="0" fillId="2" borderId="19" xfId="42" applyNumberFormat="1" applyFont="1" applyFill="1" applyBorder="1" applyAlignment="1">
      <alignment/>
    </xf>
    <xf numFmtId="0" fontId="8" fillId="17" borderId="19" xfId="0" applyNumberFormat="1" applyFont="1" applyFill="1" applyBorder="1" applyAlignment="1" applyProtection="1">
      <alignment horizontal="center" vertical="top"/>
      <protection/>
    </xf>
    <xf numFmtId="166" fontId="8" fillId="17" borderId="19" xfId="42" applyNumberFormat="1" applyFont="1" applyFill="1" applyBorder="1" applyAlignment="1" applyProtection="1">
      <alignment horizontal="center" vertical="top"/>
      <protection/>
    </xf>
    <xf numFmtId="0" fontId="0" fillId="8" borderId="19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 vertical="top"/>
      <protection/>
    </xf>
    <xf numFmtId="164" fontId="7" fillId="0" borderId="20" xfId="0" applyNumberFormat="1" applyFont="1" applyFill="1" applyBorder="1" applyAlignment="1" applyProtection="1">
      <alignment horizontal="center" vertical="top"/>
      <protection/>
    </xf>
    <xf numFmtId="0" fontId="0" fillId="0" borderId="20" xfId="0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19" xfId="0" applyNumberFormat="1" applyFont="1" applyFill="1" applyBorder="1" applyAlignment="1" applyProtection="1">
      <alignment vertical="top"/>
      <protection locked="0"/>
    </xf>
    <xf numFmtId="166" fontId="0" fillId="2" borderId="19" xfId="42" applyNumberFormat="1" applyFont="1" applyFill="1" applyBorder="1" applyAlignment="1">
      <alignment/>
    </xf>
    <xf numFmtId="167" fontId="0" fillId="2" borderId="19" xfId="42" applyNumberFormat="1" applyFont="1" applyFill="1" applyBorder="1" applyAlignment="1">
      <alignment/>
    </xf>
    <xf numFmtId="2" fontId="0" fillId="2" borderId="19" xfId="42" applyNumberFormat="1" applyFont="1" applyFill="1" applyBorder="1" applyAlignment="1">
      <alignment/>
    </xf>
    <xf numFmtId="166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2" fontId="0" fillId="2" borderId="0" xfId="42" applyNumberFormat="1" applyFont="1" applyFill="1" applyBorder="1" applyAlignment="1">
      <alignment/>
    </xf>
    <xf numFmtId="0" fontId="9" fillId="2" borderId="20" xfId="0" applyFont="1" applyFill="1" applyBorder="1" applyAlignment="1">
      <alignment horizontal="center"/>
    </xf>
    <xf numFmtId="0" fontId="0" fillId="2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9" xfId="0" applyNumberFormat="1" applyFont="1" applyFill="1" applyBorder="1" applyAlignment="1" applyProtection="1">
      <alignment horizontal="center" vertical="top"/>
      <protection/>
    </xf>
    <xf numFmtId="167" fontId="6" fillId="2" borderId="19" xfId="42" applyNumberFormat="1" applyFont="1" applyFill="1" applyBorder="1" applyAlignment="1" applyProtection="1">
      <alignment horizontal="center" vertical="top"/>
      <protection/>
    </xf>
    <xf numFmtId="0" fontId="7" fillId="0" borderId="20" xfId="0" applyFont="1" applyFill="1" applyBorder="1" applyAlignment="1" applyProtection="1">
      <alignment horizontal="center"/>
      <protection/>
    </xf>
    <xf numFmtId="49" fontId="1" fillId="18" borderId="10" xfId="0" applyNumberFormat="1" applyFont="1" applyFill="1" applyBorder="1" applyAlignment="1">
      <alignment horizontal="center"/>
    </xf>
    <xf numFmtId="49" fontId="1" fillId="1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-6-17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e(1)"/>
      <sheetName val="Overall"/>
      <sheetName val="Blue-Numbers"/>
      <sheetName val="Beaufort"/>
      <sheetName val="Rating"/>
      <sheetName val="Adjustment"/>
      <sheetName val="TimeOfDay"/>
    </sheetNames>
    <sheetDataSet>
      <sheetData sheetId="4">
        <row r="1">
          <cell r="A1" t="str">
            <v>http://www.watersportverbond.nl/wedstrijdzeilen/Content.aspx?sid=6&amp;cid=1039&amp;mid=&amp;mnu=1638</v>
          </cell>
          <cell r="B1" t="str">
            <v>Code</v>
          </cell>
          <cell r="C1" t="str">
            <v>Min_Crew_Wt</v>
          </cell>
          <cell r="D1" t="str">
            <v>Min_Num_Crew</v>
          </cell>
          <cell r="E1" t="str">
            <v>D-PN</v>
          </cell>
          <cell r="F1" t="str">
            <v>Light</v>
          </cell>
          <cell r="H1" t="str">
            <v>Texel Rating</v>
          </cell>
        </row>
        <row r="2">
          <cell r="A2" t="str">
            <v>(copied column 2-3 so #'s line up)</v>
          </cell>
          <cell r="C2" t="str">
            <v>3</v>
          </cell>
          <cell r="D2" t="str">
            <v>4</v>
          </cell>
          <cell r="E2" t="str">
            <v>(0)</v>
          </cell>
          <cell r="F2" t="str">
            <v>(1)</v>
          </cell>
          <cell r="G2" t="str">
            <v>(2)</v>
          </cell>
          <cell r="H2" t="str">
            <v>(3)</v>
          </cell>
          <cell r="I2" t="str">
            <v>(4)</v>
          </cell>
          <cell r="J2" t="str">
            <v>(5)</v>
          </cell>
        </row>
        <row r="3">
          <cell r="A3" t="str">
            <v>Falcon F16 (2)</v>
          </cell>
          <cell r="B3" t="str">
            <v>F16</v>
          </cell>
          <cell r="C3" t="str">
            <v>nl</v>
          </cell>
          <cell r="F3">
            <v>100.20632195569887</v>
          </cell>
          <cell r="G3">
            <v>100.20632195569887</v>
          </cell>
          <cell r="H3">
            <v>101.6186986429293</v>
          </cell>
          <cell r="I3">
            <v>101.6186986429293</v>
          </cell>
          <cell r="J3">
            <v>101.6186986429293</v>
          </cell>
        </row>
        <row r="4">
          <cell r="A4" t="str">
            <v>Capricorn</v>
          </cell>
          <cell r="B4" t="str">
            <v>F18</v>
          </cell>
          <cell r="C4">
            <v>330</v>
          </cell>
          <cell r="F4">
            <v>98.8871774637771</v>
          </cell>
          <cell r="G4">
            <v>98.8871774637771</v>
          </cell>
          <cell r="H4">
            <v>100.37014141528145</v>
          </cell>
          <cell r="I4">
            <v>100.37014141528145</v>
          </cell>
          <cell r="J4">
            <v>100.37014141528145</v>
          </cell>
        </row>
        <row r="5">
          <cell r="A5" t="str">
            <v>Hobie 14</v>
          </cell>
          <cell r="B5" t="str">
            <v>H14</v>
          </cell>
          <cell r="C5" t="str">
            <v>nl</v>
          </cell>
          <cell r="D5">
            <v>1</v>
          </cell>
          <cell r="F5">
            <v>136</v>
          </cell>
          <cell r="G5">
            <v>136</v>
          </cell>
          <cell r="H5">
            <v>133</v>
          </cell>
          <cell r="I5">
            <v>133</v>
          </cell>
          <cell r="J5">
            <v>133</v>
          </cell>
        </row>
        <row r="6">
          <cell r="A6" t="str">
            <v>Hobie 16</v>
          </cell>
          <cell r="B6" t="str">
            <v>H16</v>
          </cell>
          <cell r="C6">
            <v>285</v>
          </cell>
          <cell r="D6" t="str">
            <v>nl</v>
          </cell>
          <cell r="F6">
            <v>118.0051722294663</v>
          </cell>
          <cell r="G6">
            <v>118.0051722294663</v>
          </cell>
          <cell r="H6">
            <v>118.56634693580766</v>
          </cell>
          <cell r="I6">
            <v>118.56634693580766</v>
          </cell>
          <cell r="J6">
            <v>118.56634693580766</v>
          </cell>
        </row>
        <row r="7">
          <cell r="A7" t="str">
            <v>Hobie 17 (1-up)</v>
          </cell>
          <cell r="B7" t="str">
            <v>H17</v>
          </cell>
          <cell r="C7">
            <v>160</v>
          </cell>
          <cell r="D7" t="str">
            <v>nl</v>
          </cell>
          <cell r="F7">
            <v>115.75587472046509</v>
          </cell>
          <cell r="G7">
            <v>115.75587472046509</v>
          </cell>
          <cell r="H7">
            <v>120.17894798923872</v>
          </cell>
          <cell r="I7">
            <v>120.17894798923872</v>
          </cell>
          <cell r="J7">
            <v>120.17894798923872</v>
          </cell>
        </row>
        <row r="8">
          <cell r="A8" t="str">
            <v>Hobie 18 &amp; 18 Magnum</v>
          </cell>
          <cell r="B8" t="str">
            <v>H18</v>
          </cell>
          <cell r="C8">
            <v>295</v>
          </cell>
          <cell r="D8" t="str">
            <v>nl</v>
          </cell>
          <cell r="F8">
            <v>111.298961103184</v>
          </cell>
          <cell r="G8">
            <v>111.298961103184</v>
          </cell>
          <cell r="H8">
            <v>111.69818230296718</v>
          </cell>
          <cell r="I8">
            <v>111.69818230296718</v>
          </cell>
          <cell r="J8">
            <v>111.69818230296718</v>
          </cell>
        </row>
        <row r="9">
          <cell r="A9" t="str">
            <v>Hobie 20 Miracle no spin</v>
          </cell>
          <cell r="B9" t="str">
            <v>H20</v>
          </cell>
          <cell r="C9">
            <v>295</v>
          </cell>
          <cell r="D9" t="str">
            <v>nl</v>
          </cell>
          <cell r="F9">
            <v>103.28291219047989</v>
          </cell>
          <cell r="G9">
            <v>103.28291219047989</v>
          </cell>
          <cell r="H9">
            <v>105.44406027274162</v>
          </cell>
          <cell r="I9">
            <v>105.44406027274162</v>
          </cell>
          <cell r="J9">
            <v>105.44406027274162</v>
          </cell>
        </row>
        <row r="10">
          <cell r="A10" t="str">
            <v>Hobie 21  no spi</v>
          </cell>
          <cell r="B10" t="str">
            <v>H21</v>
          </cell>
          <cell r="C10">
            <v>330</v>
          </cell>
          <cell r="D10" t="str">
            <v>nl</v>
          </cell>
          <cell r="F10">
            <v>98.100905229336</v>
          </cell>
          <cell r="G10">
            <v>98.100905229336</v>
          </cell>
          <cell r="H10">
            <v>100.10307857856587</v>
          </cell>
          <cell r="I10">
            <v>100.10307857856587</v>
          </cell>
          <cell r="J10">
            <v>100.10307857856587</v>
          </cell>
        </row>
        <row r="11">
          <cell r="A11" t="str">
            <v>Hobie Getaway</v>
          </cell>
          <cell r="B11" t="str">
            <v>HGET</v>
          </cell>
          <cell r="C11" t="str">
            <v>nl</v>
          </cell>
          <cell r="D11" t="str">
            <v>nl</v>
          </cell>
          <cell r="F11">
            <v>134</v>
          </cell>
          <cell r="G11">
            <v>134</v>
          </cell>
          <cell r="H11">
            <v>134</v>
          </cell>
          <cell r="I11">
            <v>134</v>
          </cell>
          <cell r="J11">
            <v>134</v>
          </cell>
        </row>
        <row r="12">
          <cell r="A12" t="str">
            <v>Hobie Wave</v>
          </cell>
          <cell r="B12" t="str">
            <v>HWAV</v>
          </cell>
          <cell r="C12" t="str">
            <v>nl</v>
          </cell>
          <cell r="D12" t="str">
            <v>nl</v>
          </cell>
          <cell r="F12">
            <v>144</v>
          </cell>
          <cell r="G12">
            <v>144</v>
          </cell>
          <cell r="H12">
            <v>150</v>
          </cell>
          <cell r="I12">
            <v>150</v>
          </cell>
          <cell r="J12">
            <v>150</v>
          </cell>
        </row>
        <row r="13">
          <cell r="A13" t="str">
            <v>Nacra Inter 20 spi</v>
          </cell>
          <cell r="B13" t="str">
            <v>N20</v>
          </cell>
          <cell r="C13">
            <v>325</v>
          </cell>
          <cell r="D13">
            <v>2</v>
          </cell>
          <cell r="F13">
            <v>93.74771784709053</v>
          </cell>
          <cell r="G13">
            <v>93.74771784709053</v>
          </cell>
          <cell r="H13">
            <v>96.19669519827221</v>
          </cell>
          <cell r="I13">
            <v>96.19669519827221</v>
          </cell>
          <cell r="J13">
            <v>96.19669519827221</v>
          </cell>
        </row>
        <row r="14">
          <cell r="A14" t="str">
            <v>Nacra 5.0 (2-up) no spi</v>
          </cell>
          <cell r="B14" t="str">
            <v>N5.0</v>
          </cell>
          <cell r="C14">
            <v>260</v>
          </cell>
          <cell r="D14" t="str">
            <v>nl</v>
          </cell>
          <cell r="F14">
            <v>119.03761362001693</v>
          </cell>
          <cell r="G14">
            <v>119.03761362001693</v>
          </cell>
          <cell r="H14">
            <v>119.03761362001693</v>
          </cell>
          <cell r="I14">
            <v>119.03761362001693</v>
          </cell>
          <cell r="J14">
            <v>119.03761362001693</v>
          </cell>
        </row>
        <row r="15">
          <cell r="A15" t="str">
            <v>Nacra 5.5 sl</v>
          </cell>
          <cell r="B15" t="str">
            <v>N5.5</v>
          </cell>
          <cell r="C15">
            <v>150</v>
          </cell>
          <cell r="F15">
            <v>104.04400755789743</v>
          </cell>
          <cell r="G15">
            <v>104.04400755789743</v>
          </cell>
          <cell r="H15">
            <v>105.66788506314016</v>
          </cell>
          <cell r="I15">
            <v>105.66788506314016</v>
          </cell>
          <cell r="J15">
            <v>105.66788506314016</v>
          </cell>
        </row>
        <row r="16">
          <cell r="A16" t="str">
            <v>Nacra 5.8 no spi (2-up)</v>
          </cell>
          <cell r="B16" t="str">
            <v>N5.8</v>
          </cell>
          <cell r="C16">
            <v>290</v>
          </cell>
          <cell r="F16">
            <v>103.09745439888158</v>
          </cell>
          <cell r="G16">
            <v>103.09745439888158</v>
          </cell>
          <cell r="H16">
            <v>105.516526311674</v>
          </cell>
          <cell r="I16">
            <v>105.516526311674</v>
          </cell>
          <cell r="J16">
            <v>105.516526311674</v>
          </cell>
        </row>
        <row r="17">
          <cell r="A17" t="str">
            <v>Nacra 570 (2-up) no spi</v>
          </cell>
          <cell r="B17" t="str">
            <v>N570</v>
          </cell>
          <cell r="C17">
            <v>290</v>
          </cell>
          <cell r="F17">
            <v>107.56375019895263</v>
          </cell>
          <cell r="G17">
            <v>107.56375019895263</v>
          </cell>
          <cell r="H17">
            <v>109.62200733850396</v>
          </cell>
          <cell r="I17">
            <v>109.62200733850396</v>
          </cell>
          <cell r="J17">
            <v>109.62200733850396</v>
          </cell>
        </row>
        <row r="18">
          <cell r="A18" t="str">
            <v>nacra 6.0</v>
          </cell>
          <cell r="B18" t="str">
            <v>N6.0</v>
          </cell>
          <cell r="C18">
            <v>325</v>
          </cell>
          <cell r="F18">
            <v>95.95182582086854</v>
          </cell>
          <cell r="G18">
            <v>95.95182582086854</v>
          </cell>
          <cell r="H18">
            <v>98.54918145301049</v>
          </cell>
          <cell r="I18">
            <v>98.54918145301049</v>
          </cell>
          <cell r="J18">
            <v>98.54918145301049</v>
          </cell>
        </row>
        <row r="19">
          <cell r="A19" t="str">
            <v>Nacra Inter 17R Uni 30' spi</v>
          </cell>
          <cell r="B19" t="str">
            <v>NF17</v>
          </cell>
          <cell r="C19">
            <v>175</v>
          </cell>
          <cell r="D19">
            <v>1</v>
          </cell>
          <cell r="F19">
            <v>104.01618371840783</v>
          </cell>
          <cell r="G19">
            <v>104.01618371840783</v>
          </cell>
          <cell r="H19">
            <v>108.0085422548375</v>
          </cell>
          <cell r="I19">
            <v>108.0085422548375</v>
          </cell>
          <cell r="J19">
            <v>108.0085422548375</v>
          </cell>
        </row>
        <row r="20">
          <cell r="A20" t="str">
            <v>prindle 18</v>
          </cell>
          <cell r="B20" t="str">
            <v>P18</v>
          </cell>
          <cell r="C20">
            <v>300</v>
          </cell>
          <cell r="F20">
            <v>114.22271024945792</v>
          </cell>
          <cell r="G20">
            <v>114.22271024945792</v>
          </cell>
          <cell r="H20">
            <v>114.76241644497645</v>
          </cell>
          <cell r="I20">
            <v>114.76241644497645</v>
          </cell>
          <cell r="J20">
            <v>114.76241644497645</v>
          </cell>
        </row>
        <row r="21">
          <cell r="A21" t="str">
            <v>prindle 19</v>
          </cell>
          <cell r="B21" t="str">
            <v>P19</v>
          </cell>
          <cell r="C21">
            <v>295</v>
          </cell>
          <cell r="F21">
            <v>103.16442880522592</v>
          </cell>
          <cell r="G21">
            <v>103.16442880522592</v>
          </cell>
          <cell r="H21">
            <v>105.33073309831924</v>
          </cell>
          <cell r="I21">
            <v>105.33073309831924</v>
          </cell>
          <cell r="J21">
            <v>105.33073309831924</v>
          </cell>
        </row>
        <row r="22">
          <cell r="A22" t="str">
            <v>shark</v>
          </cell>
          <cell r="B22" t="str">
            <v>SK</v>
          </cell>
          <cell r="C22" t="str">
            <v>nl</v>
          </cell>
          <cell r="F22">
            <v>94.90974717605059</v>
          </cell>
          <cell r="G22">
            <v>94.90974717605059</v>
          </cell>
          <cell r="H22">
            <v>97.05266143562525</v>
          </cell>
          <cell r="I22">
            <v>97.05266143562525</v>
          </cell>
          <cell r="J22">
            <v>97.05266143562525</v>
          </cell>
        </row>
      </sheetData>
      <sheetData sheetId="5">
        <row r="1">
          <cell r="A1" t="str">
            <v>Class</v>
          </cell>
          <cell r="B1" t="str">
            <v>A_Code</v>
          </cell>
          <cell r="C1" t="str">
            <v>A_D_PN</v>
          </cell>
          <cell r="D1" t="str">
            <v>A_0_1</v>
          </cell>
          <cell r="E1" t="str">
            <v>A_2_3</v>
          </cell>
          <cell r="F1" t="str">
            <v>A_2_3</v>
          </cell>
          <cell r="G1" t="str">
            <v>A_4</v>
          </cell>
          <cell r="H1" t="str">
            <v>A_5_9</v>
          </cell>
        </row>
        <row r="2">
          <cell r="A2" t="str">
            <v>(copied column 2-3 so #'s line up)</v>
          </cell>
          <cell r="B2" t="str">
            <v>Offset</v>
          </cell>
          <cell r="C2" t="str">
            <v>(0)</v>
          </cell>
          <cell r="D2" t="str">
            <v>(1)</v>
          </cell>
          <cell r="E2" t="str">
            <v>(2)</v>
          </cell>
          <cell r="F2" t="str">
            <v>(3)</v>
          </cell>
          <cell r="G2" t="str">
            <v>(4)</v>
          </cell>
          <cell r="H2" t="str">
            <v>(5)</v>
          </cell>
        </row>
        <row r="3">
          <cell r="A3" t="str">
            <v>For wider than standard bean</v>
          </cell>
          <cell r="B3" t="str">
            <v>BM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</row>
        <row r="4">
          <cell r="A4" t="str">
            <v>Class normally without genoa or reacher, carrying one</v>
          </cell>
          <cell r="B4" t="str">
            <v>GN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</row>
        <row r="5">
          <cell r="A5" t="str">
            <v>For total crew weight at least 110% of class min. crew wt. but less than 120% of class min. crew wt.</v>
          </cell>
          <cell r="B5" t="str">
            <v>H1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</row>
        <row r="6">
          <cell r="A6" t="str">
            <v>For total crew weight at least 120% of class min. crew wt. but less than 130% of class min. crew wt.</v>
          </cell>
          <cell r="B6" t="str">
            <v>H2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</row>
        <row r="7">
          <cell r="A7" t="str">
            <v>For total crew weight more than 130% of class min. crew wt.</v>
          </cell>
          <cell r="B7" t="str">
            <v>H3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</row>
        <row r="8">
          <cell r="A8" t="str">
            <v>Class normally without jib, carrying large jib*</v>
          </cell>
          <cell r="B8" t="str">
            <v>JL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</row>
        <row r="9">
          <cell r="A9" t="str">
            <v>Class normally without jib, carrying small jib*</v>
          </cell>
          <cell r="B9" t="str">
            <v>JS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</row>
        <row r="10">
          <cell r="A10" t="str">
            <v>For larger than standard jib</v>
          </cell>
          <cell r="B10" t="str">
            <v>JU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</row>
        <row r="11">
          <cell r="A11" t="str">
            <v>For total crew weight less than class min. crew wt. but at least 90% of class min. crew wt.</v>
          </cell>
          <cell r="B11" t="str">
            <v>L1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</row>
        <row r="12">
          <cell r="A12" t="str">
            <v>For total crew weight less than 90% of class min. crew wt. but at least 80% of class min. crew wt.</v>
          </cell>
          <cell r="B12" t="str">
            <v>L2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  <row r="13">
          <cell r="A13" t="str">
            <v>For total crew weight less than 80% of class min. crew wt. but at least 70% of class min. crew wt.</v>
          </cell>
          <cell r="B13" t="str">
            <v>L3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</row>
        <row r="14">
          <cell r="A14" t="str">
            <v>For total crew weight less than 70% of class min. crew wt.</v>
          </cell>
          <cell r="B14" t="str">
            <v>L4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</row>
        <row r="15">
          <cell r="A15" t="str">
            <v>For non-class legal mainsail, of greater sail area* than standard main</v>
          </cell>
          <cell r="B15" t="str">
            <v>ML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For non-class legal mainsail, of same sail area or less than class legal mainsail (formerly squaretop adjustment)</v>
          </cell>
          <cell r="B16" t="str">
            <v>MN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</row>
        <row r="17">
          <cell r="A17" t="str">
            <v>For taller mast than standard</v>
          </cell>
          <cell r="B17" t="str">
            <v>MT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</row>
        <row r="18">
          <cell r="A18" t="str">
            <v>Class normally without spinnaker or reacher, carrying spinnaker &amp; (genoa or reacher)</v>
          </cell>
          <cell r="B18" t="str">
            <v>SG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</row>
        <row r="19">
          <cell r="A19" t="str">
            <v>Class normally with spinnaker, not equipped with one</v>
          </cell>
          <cell r="B19" t="str">
            <v>SN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</row>
        <row r="20">
          <cell r="A20" t="str">
            <v>Class normally without spinnaker, carrying one</v>
          </cell>
          <cell r="B20" t="str">
            <v>SP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</row>
        <row r="21">
          <cell r="A21" t="str">
            <v>For carrying trapezes above class allowance, per trapeze</v>
          </cell>
          <cell r="B21" t="str">
            <v>TR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</row>
        <row r="22">
          <cell r="A22" t="str">
            <v>Class normally with large jib*, sailing uni without jib</v>
          </cell>
          <cell r="B22" t="str">
            <v>UL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</row>
        <row r="23">
          <cell r="A23" t="str">
            <v>Class normally with small jib*, sailing uni without jib</v>
          </cell>
          <cell r="B23" t="str">
            <v>US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</row>
        <row r="24">
          <cell r="A24" t="str">
            <v>With Wings</v>
          </cell>
          <cell r="B24" t="str">
            <v>WW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watersportverbond.nl/wedstrijdzeilen/Content.aspx?sid=6&amp;cid=1039&amp;mid=&amp;mnu=16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61"/>
  <sheetViews>
    <sheetView workbookViewId="0" topLeftCell="A1">
      <pane ySplit="2" topLeftCell="BM3" activePane="bottomLeft" state="frozen"/>
      <selection pane="topLeft" activeCell="A1" sqref="A1"/>
      <selection pane="bottomLeft" activeCell="Q3" sqref="Q3"/>
    </sheetView>
  </sheetViews>
  <sheetFormatPr defaultColWidth="8.7109375" defaultRowHeight="12.75"/>
  <cols>
    <col min="1" max="1" width="7.7109375" style="41" bestFit="1" customWidth="1"/>
    <col min="2" max="2" width="5.71093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85" bestFit="1" customWidth="1"/>
    <col min="13" max="13" width="8.00390625" style="85" bestFit="1" customWidth="1"/>
    <col min="14" max="14" width="6.8515625" style="86" bestFit="1" customWidth="1"/>
    <col min="15" max="15" width="6.8515625" style="85" bestFit="1" customWidth="1"/>
    <col min="16" max="16" width="3.140625" style="42" bestFit="1" customWidth="1"/>
    <col min="17" max="17" width="4.00390625" style="42" bestFit="1" customWidth="1"/>
    <col min="18" max="18" width="4.28125" style="42" bestFit="1" customWidth="1"/>
    <col min="19" max="19" width="7.8515625" style="87" bestFit="1" customWidth="1"/>
    <col min="20" max="20" width="9.7109375" style="87" bestFit="1" customWidth="1"/>
    <col min="21" max="16384" width="8.7109375" style="42" customWidth="1"/>
  </cols>
  <sheetData>
    <row r="1" spans="1:20" ht="12.75">
      <c r="A1" s="47" t="s">
        <v>163</v>
      </c>
      <c r="B1" s="48"/>
      <c r="C1" s="49"/>
      <c r="D1" s="50" t="s">
        <v>162</v>
      </c>
      <c r="E1" s="63">
        <v>3</v>
      </c>
      <c r="F1" s="80"/>
      <c r="G1" s="80"/>
      <c r="H1" s="92" t="s">
        <v>82</v>
      </c>
      <c r="I1" s="92"/>
      <c r="J1" s="92"/>
      <c r="K1" s="53" t="s">
        <v>83</v>
      </c>
      <c r="L1" s="54" t="s">
        <v>156</v>
      </c>
      <c r="M1" s="94" t="s">
        <v>165</v>
      </c>
      <c r="N1" s="94"/>
      <c r="O1" s="64"/>
      <c r="P1" s="93" t="s">
        <v>164</v>
      </c>
      <c r="Q1" s="93"/>
      <c r="R1" s="93"/>
      <c r="S1" s="93"/>
      <c r="T1" s="93"/>
    </row>
    <row r="2" spans="1:20" ht="12.75">
      <c r="A2" s="47" t="s">
        <v>84</v>
      </c>
      <c r="B2" s="47" t="s">
        <v>159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1</v>
      </c>
      <c r="B3" s="58"/>
      <c r="C3" s="81" t="s">
        <v>157</v>
      </c>
      <c r="D3" s="81" t="s">
        <v>158</v>
      </c>
      <c r="E3" s="81">
        <v>1011</v>
      </c>
      <c r="F3" s="81" t="s">
        <v>19</v>
      </c>
      <c r="G3" s="81">
        <v>400</v>
      </c>
      <c r="H3" s="49"/>
      <c r="I3" s="49"/>
      <c r="J3" s="49" t="str">
        <f aca="true" t="shared" si="0" ref="J3:J11">IF(OR(F3="",K3="nl"),"",IF(L3&lt;70,"L4",IF(L3&lt;80,"L3",IF(L3&lt;90,"L2",IF(L3&lt;100,"L1",IF(L3&gt;130,"H3",IF(L3&gt;120,"H2",IF(L3&gt;110,"H1",""))))))))</f>
        <v>H3</v>
      </c>
      <c r="K3" s="49">
        <f>IF(F3="","",INDEX(Rating!$A$1:J$999,MATCH(F3,Rating!$B$1:$B$999,0),3))</f>
        <v>295</v>
      </c>
      <c r="L3" s="82">
        <f aca="true" t="shared" si="1" ref="L3:L11">IF(F3="","",IF(K3="nl",100,100*G3/K3))</f>
        <v>135.59322033898306</v>
      </c>
      <c r="M3" s="82">
        <f>IF(F3="","",INDEX(Rating!$A$1:$J$999,MATCH(F3,Rating!$B$1:$B$999,0),$E$1+5))</f>
        <v>105.44406027274162</v>
      </c>
      <c r="N3" s="83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2">
        <f aca="true" t="shared" si="2" ref="O3:O11">IF(F3="","",M3*N3)</f>
        <v>105.44406027274162</v>
      </c>
      <c r="P3" s="49">
        <v>0</v>
      </c>
      <c r="Q3" s="65">
        <v>1</v>
      </c>
      <c r="R3" s="65">
        <v>30</v>
      </c>
      <c r="S3" s="84">
        <f aca="true" t="shared" si="3" ref="S3:S11">IF(R3="","",IF(TYPE(R3)=2,R3,(P3*60+Q3+(R3/60))))</f>
        <v>1.5</v>
      </c>
      <c r="T3" s="84">
        <f aca="true" t="shared" si="4" ref="T3:T11">IF(S3="","",IF(TYPE(R3)=2,S3,S3/(O3*0.01)))</f>
        <v>1.4225552355629134</v>
      </c>
    </row>
    <row r="4" spans="1:20" ht="12.75">
      <c r="A4" s="58">
        <v>2</v>
      </c>
      <c r="B4" s="58"/>
      <c r="C4" s="81" t="s">
        <v>192</v>
      </c>
      <c r="D4" s="81" t="s">
        <v>191</v>
      </c>
      <c r="E4" s="81">
        <v>1002</v>
      </c>
      <c r="F4" s="81" t="s">
        <v>12</v>
      </c>
      <c r="G4" s="81">
        <v>360</v>
      </c>
      <c r="H4" s="49"/>
      <c r="I4" s="49"/>
      <c r="J4" s="49">
        <f t="shared" si="0"/>
      </c>
      <c r="K4" s="49">
        <f>IF(F4="","",INDEX(Rating!$A$1:J$999,MATCH(F4,Rating!$B$1:$B$999,0),3))</f>
        <v>330</v>
      </c>
      <c r="L4" s="82">
        <f t="shared" si="1"/>
        <v>109.0909090909091</v>
      </c>
      <c r="M4" s="82">
        <f>IF(F4="","",INDEX(Rating!$A$1:$J$999,MATCH(F4,Rating!$B$1:$B$999,0),$E$1+5))</f>
        <v>100.37014141528145</v>
      </c>
      <c r="N4" s="83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2">
        <f t="shared" si="2"/>
        <v>100.37014141528145</v>
      </c>
      <c r="P4" s="49">
        <v>0</v>
      </c>
      <c r="Q4" s="65">
        <v>1</v>
      </c>
      <c r="R4" s="65">
        <v>30</v>
      </c>
      <c r="S4" s="84">
        <f t="shared" si="3"/>
        <v>1.5</v>
      </c>
      <c r="T4" s="84">
        <f t="shared" si="4"/>
        <v>1.494468353684738</v>
      </c>
    </row>
    <row r="5" spans="1:20" ht="12.75">
      <c r="A5" s="58">
        <v>3</v>
      </c>
      <c r="B5" s="58"/>
      <c r="C5" s="81" t="s">
        <v>168</v>
      </c>
      <c r="D5" s="81" t="s">
        <v>215</v>
      </c>
      <c r="E5" s="81"/>
      <c r="F5" s="81" t="s">
        <v>12</v>
      </c>
      <c r="G5" s="81">
        <v>350</v>
      </c>
      <c r="H5" s="49"/>
      <c r="I5" s="49"/>
      <c r="J5" s="49">
        <f t="shared" si="0"/>
      </c>
      <c r="K5" s="49">
        <f>IF(F5="","",INDEX(Rating!$A$1:J$999,MATCH(F5,Rating!$B$1:$B$999,0),3))</f>
        <v>330</v>
      </c>
      <c r="L5" s="82">
        <f t="shared" si="1"/>
        <v>106.06060606060606</v>
      </c>
      <c r="M5" s="82">
        <f>IF(F5="","",INDEX(Rating!$A$1:$J$999,MATCH(F5,Rating!$B$1:$B$999,0),$E$1+5))</f>
        <v>100.37014141528145</v>
      </c>
      <c r="N5" s="83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2">
        <f t="shared" si="2"/>
        <v>100.37014141528145</v>
      </c>
      <c r="P5" s="49">
        <v>0</v>
      </c>
      <c r="Q5" s="65">
        <v>1</v>
      </c>
      <c r="R5" s="65">
        <v>30</v>
      </c>
      <c r="S5" s="84">
        <f t="shared" si="3"/>
        <v>1.5</v>
      </c>
      <c r="T5" s="84">
        <f t="shared" si="4"/>
        <v>1.494468353684738</v>
      </c>
    </row>
    <row r="6" spans="1:20" ht="12.75">
      <c r="A6" s="58">
        <v>4</v>
      </c>
      <c r="B6" s="58"/>
      <c r="C6" s="81" t="s">
        <v>194</v>
      </c>
      <c r="D6" s="81" t="s">
        <v>191</v>
      </c>
      <c r="E6" s="81"/>
      <c r="F6" s="81" t="s">
        <v>173</v>
      </c>
      <c r="G6" s="81">
        <v>360</v>
      </c>
      <c r="H6" s="49"/>
      <c r="I6" s="49"/>
      <c r="J6" s="49">
        <f t="shared" si="0"/>
      </c>
      <c r="K6" s="49" t="str">
        <f>IF(F6="","",INDEX(Rating!$A$1:J$999,MATCH(F6,Rating!$B$1:$B$999,0),3))</f>
        <v>nl</v>
      </c>
      <c r="L6" s="82">
        <f t="shared" si="1"/>
        <v>100</v>
      </c>
      <c r="M6" s="82">
        <f>IF(F6="","",INDEX(Rating!$A$1:$J$999,MATCH(F6,Rating!$B$1:$B$999,0),$E$1+5))</f>
        <v>101.6186986429293</v>
      </c>
      <c r="N6" s="83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2">
        <f t="shared" si="2"/>
        <v>101.6186986429293</v>
      </c>
      <c r="P6" s="49">
        <v>0</v>
      </c>
      <c r="Q6" s="65">
        <v>1</v>
      </c>
      <c r="R6" s="65">
        <v>30</v>
      </c>
      <c r="S6" s="84">
        <f t="shared" si="3"/>
        <v>1.5</v>
      </c>
      <c r="T6" s="84">
        <f t="shared" si="4"/>
        <v>1.4761062875551507</v>
      </c>
    </row>
    <row r="7" spans="1:20" ht="12.75">
      <c r="A7" s="58">
        <v>5</v>
      </c>
      <c r="B7" s="58"/>
      <c r="C7" s="81" t="s">
        <v>177</v>
      </c>
      <c r="D7" s="81"/>
      <c r="E7" s="81">
        <v>136</v>
      </c>
      <c r="F7" s="81" t="s">
        <v>30</v>
      </c>
      <c r="G7" s="81">
        <v>185</v>
      </c>
      <c r="H7" s="49"/>
      <c r="I7" s="49"/>
      <c r="J7" s="49">
        <f t="shared" si="0"/>
      </c>
      <c r="K7" s="49">
        <f>IF(F7="","",INDEX(Rating!$A$1:J$999,MATCH(F7,Rating!$B$1:$B$999,0),3))</f>
        <v>175</v>
      </c>
      <c r="L7" s="82">
        <f t="shared" si="1"/>
        <v>105.71428571428571</v>
      </c>
      <c r="M7" s="82">
        <f>IF(F7="","",INDEX(Rating!$A$1:$J$999,MATCH(F7,Rating!$B$1:$B$999,0),$E$1+5))</f>
        <v>108.0085422548375</v>
      </c>
      <c r="N7" s="83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2">
        <f t="shared" si="2"/>
        <v>108.0085422548375</v>
      </c>
      <c r="P7" s="49">
        <v>0</v>
      </c>
      <c r="Q7" s="65">
        <v>1</v>
      </c>
      <c r="R7" s="65">
        <v>30</v>
      </c>
      <c r="S7" s="84">
        <f t="shared" si="3"/>
        <v>1.5</v>
      </c>
      <c r="T7" s="84">
        <f t="shared" si="4"/>
        <v>1.3887790434768301</v>
      </c>
    </row>
    <row r="8" spans="1:20" ht="12.75">
      <c r="A8" s="58">
        <v>6</v>
      </c>
      <c r="B8" s="58"/>
      <c r="C8" s="81" t="s">
        <v>193</v>
      </c>
      <c r="D8" s="81" t="s">
        <v>216</v>
      </c>
      <c r="E8" s="81">
        <v>112</v>
      </c>
      <c r="F8" s="81" t="s">
        <v>180</v>
      </c>
      <c r="G8" s="81">
        <v>339</v>
      </c>
      <c r="H8" s="49"/>
      <c r="I8" s="49"/>
      <c r="J8" s="49" t="str">
        <f t="shared" si="0"/>
        <v>H1</v>
      </c>
      <c r="K8" s="49">
        <f>IF(F8="","",INDEX(Rating!$A$1:J$999,MATCH(F8,Rating!$B$1:$B$999,0),3))</f>
        <v>300</v>
      </c>
      <c r="L8" s="82">
        <f t="shared" si="1"/>
        <v>113</v>
      </c>
      <c r="M8" s="82">
        <f>IF(F8="","",INDEX(Rating!$A$1:$J$999,MATCH(F8,Rating!$B$1:$B$999,0),$E$1+5))</f>
        <v>114.76241644497645</v>
      </c>
      <c r="N8" s="83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2">
        <f t="shared" si="2"/>
        <v>114.76241644497645</v>
      </c>
      <c r="P8" s="49">
        <v>0</v>
      </c>
      <c r="Q8" s="65">
        <v>1</v>
      </c>
      <c r="R8" s="65">
        <v>30</v>
      </c>
      <c r="S8" s="84">
        <f t="shared" si="3"/>
        <v>1.5</v>
      </c>
      <c r="T8" s="84">
        <f t="shared" si="4"/>
        <v>1.307048114239721</v>
      </c>
    </row>
    <row r="9" spans="1:20" ht="12.75">
      <c r="A9" s="58">
        <v>7</v>
      </c>
      <c r="B9" s="58"/>
      <c r="C9" s="81" t="s">
        <v>179</v>
      </c>
      <c r="D9" s="81"/>
      <c r="E9" s="81">
        <v>108400</v>
      </c>
      <c r="F9" s="81" t="s">
        <v>14</v>
      </c>
      <c r="G9" s="81">
        <v>185</v>
      </c>
      <c r="H9" s="49"/>
      <c r="I9" s="49"/>
      <c r="J9" s="49" t="str">
        <f t="shared" si="0"/>
        <v>L4</v>
      </c>
      <c r="K9" s="49">
        <f>IF(F9="","",INDEX(Rating!$A$1:J$999,MATCH(F9,Rating!$B$1:$B$999,0),3))</f>
        <v>285</v>
      </c>
      <c r="L9" s="82">
        <f t="shared" si="1"/>
        <v>64.91228070175438</v>
      </c>
      <c r="M9" s="82">
        <f>IF(F9="","",INDEX(Rating!$A$1:$J$999,MATCH(F9,Rating!$B$1:$B$999,0),$E$1+5))</f>
        <v>118.56634693580766</v>
      </c>
      <c r="N9" s="83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2">
        <f t="shared" si="2"/>
        <v>118.56634693580766</v>
      </c>
      <c r="P9" s="49">
        <v>0</v>
      </c>
      <c r="Q9" s="65">
        <v>1</v>
      </c>
      <c r="R9" s="65">
        <v>30</v>
      </c>
      <c r="S9" s="84">
        <f t="shared" si="3"/>
        <v>1.5</v>
      </c>
      <c r="T9" s="84">
        <f t="shared" si="4"/>
        <v>1.2651144601866722</v>
      </c>
    </row>
    <row r="10" spans="1:20" ht="12.75">
      <c r="A10" s="58">
        <v>8</v>
      </c>
      <c r="B10" s="58"/>
      <c r="C10" s="81" t="s">
        <v>174</v>
      </c>
      <c r="D10" s="81"/>
      <c r="E10" s="81">
        <v>112320</v>
      </c>
      <c r="F10" s="81" t="s">
        <v>14</v>
      </c>
      <c r="G10" s="81">
        <v>165</v>
      </c>
      <c r="H10" s="49"/>
      <c r="I10" s="49"/>
      <c r="J10" s="49" t="str">
        <f t="shared" si="0"/>
        <v>L4</v>
      </c>
      <c r="K10" s="49">
        <f>IF(F10="","",INDEX(Rating!$A$1:J$999,MATCH(F10,Rating!$B$1:$B$999,0),3))</f>
        <v>285</v>
      </c>
      <c r="L10" s="82">
        <f t="shared" si="1"/>
        <v>57.89473684210526</v>
      </c>
      <c r="M10" s="82">
        <f>IF(F10="","",INDEX(Rating!$A$1:$J$999,MATCH(F10,Rating!$B$1:$B$999,0),$E$1+5))</f>
        <v>118.56634693580766</v>
      </c>
      <c r="N10" s="83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2">
        <f t="shared" si="2"/>
        <v>118.56634693580766</v>
      </c>
      <c r="P10" s="49">
        <v>0</v>
      </c>
      <c r="Q10" s="65">
        <v>1</v>
      </c>
      <c r="R10" s="65">
        <v>30</v>
      </c>
      <c r="S10" s="84">
        <f t="shared" si="3"/>
        <v>1.5</v>
      </c>
      <c r="T10" s="84">
        <f t="shared" si="4"/>
        <v>1.2651144601866722</v>
      </c>
    </row>
    <row r="11" spans="1:20" ht="12.75">
      <c r="A11" s="58">
        <v>9</v>
      </c>
      <c r="B11" s="58"/>
      <c r="C11" s="81" t="s">
        <v>175</v>
      </c>
      <c r="D11" s="81"/>
      <c r="E11" s="81">
        <v>6661</v>
      </c>
      <c r="F11" s="81" t="s">
        <v>16</v>
      </c>
      <c r="G11" s="81">
        <v>200</v>
      </c>
      <c r="H11" s="49"/>
      <c r="I11" s="49"/>
      <c r="J11" s="49" t="str">
        <f t="shared" si="0"/>
        <v>H2</v>
      </c>
      <c r="K11" s="49">
        <f>IF(F11="","",INDEX(Rating!$A$1:J$999,MATCH(F11,Rating!$B$1:$B$999,0),3))</f>
        <v>160</v>
      </c>
      <c r="L11" s="82">
        <f t="shared" si="1"/>
        <v>125</v>
      </c>
      <c r="M11" s="82">
        <f>IF(F11="","",INDEX(Rating!$A$1:$J$999,MATCH(F11,Rating!$B$1:$B$999,0),$E$1+5))</f>
        <v>120.17894798923872</v>
      </c>
      <c r="N11" s="83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2">
        <f t="shared" si="2"/>
        <v>120.17894798923872</v>
      </c>
      <c r="P11" s="49">
        <v>0</v>
      </c>
      <c r="Q11" s="65">
        <v>1</v>
      </c>
      <c r="R11" s="65">
        <v>30</v>
      </c>
      <c r="S11" s="84">
        <f t="shared" si="3"/>
        <v>1.5</v>
      </c>
      <c r="T11" s="84">
        <f t="shared" si="4"/>
        <v>1.2481387340271242</v>
      </c>
    </row>
    <row r="12" spans="1:20" ht="12.75">
      <c r="A12" s="58"/>
      <c r="B12" s="58"/>
      <c r="C12" s="81"/>
      <c r="D12" s="81"/>
      <c r="E12" s="81"/>
      <c r="F12" s="81"/>
      <c r="G12" s="81"/>
      <c r="H12" s="49"/>
      <c r="I12" s="49"/>
      <c r="J12" s="49"/>
      <c r="K12" s="49"/>
      <c r="L12" s="82"/>
      <c r="M12" s="82"/>
      <c r="N12" s="83"/>
      <c r="O12" s="82"/>
      <c r="P12" s="49"/>
      <c r="Q12" s="65"/>
      <c r="R12" s="65"/>
      <c r="S12" s="84"/>
      <c r="T12" s="84"/>
    </row>
    <row r="13" spans="1:20" ht="12.75">
      <c r="A13" s="58"/>
      <c r="B13" s="58"/>
      <c r="C13" s="81"/>
      <c r="D13" s="81"/>
      <c r="E13" s="81"/>
      <c r="F13" s="81"/>
      <c r="G13" s="81"/>
      <c r="H13" s="49"/>
      <c r="I13" s="49"/>
      <c r="J13" s="49"/>
      <c r="K13" s="49"/>
      <c r="L13" s="82"/>
      <c r="M13" s="82"/>
      <c r="N13" s="83"/>
      <c r="O13" s="82"/>
      <c r="P13" s="49"/>
      <c r="Q13" s="65"/>
      <c r="R13" s="65"/>
      <c r="S13" s="84"/>
      <c r="T13" s="84"/>
    </row>
    <row r="14" spans="1:20" ht="12.75">
      <c r="A14" s="58"/>
      <c r="B14" s="58"/>
      <c r="C14" s="81"/>
      <c r="D14" s="81"/>
      <c r="E14" s="81"/>
      <c r="F14" s="81"/>
      <c r="G14" s="81"/>
      <c r="H14" s="49"/>
      <c r="I14" s="49"/>
      <c r="J14" s="49"/>
      <c r="K14" s="49"/>
      <c r="L14" s="82"/>
      <c r="M14" s="82"/>
      <c r="N14" s="83"/>
      <c r="O14" s="82"/>
      <c r="P14" s="49"/>
      <c r="Q14" s="65"/>
      <c r="R14" s="65"/>
      <c r="S14" s="84"/>
      <c r="T14" s="84"/>
    </row>
    <row r="15" spans="1:20" ht="12.75">
      <c r="A15" s="58"/>
      <c r="B15" s="58"/>
      <c r="C15" s="81"/>
      <c r="D15" s="81"/>
      <c r="E15" s="81"/>
      <c r="F15" s="81"/>
      <c r="G15" s="81"/>
      <c r="H15" s="49"/>
      <c r="I15" s="49"/>
      <c r="J15" s="49"/>
      <c r="K15" s="49"/>
      <c r="L15" s="82"/>
      <c r="M15" s="82"/>
      <c r="N15" s="83"/>
      <c r="O15" s="82"/>
      <c r="P15" s="49"/>
      <c r="Q15" s="65"/>
      <c r="R15" s="65"/>
      <c r="S15" s="84"/>
      <c r="T15" s="84"/>
    </row>
    <row r="16" spans="1:20" ht="12.75">
      <c r="A16" s="58"/>
      <c r="B16" s="58"/>
      <c r="C16" s="81"/>
      <c r="D16" s="81"/>
      <c r="E16" s="81"/>
      <c r="F16" s="81"/>
      <c r="G16" s="81"/>
      <c r="H16" s="49"/>
      <c r="I16" s="49"/>
      <c r="J16" s="49"/>
      <c r="K16" s="49"/>
      <c r="L16" s="82"/>
      <c r="M16" s="82"/>
      <c r="N16" s="83"/>
      <c r="O16" s="82"/>
      <c r="P16" s="49"/>
      <c r="Q16" s="65"/>
      <c r="R16" s="65"/>
      <c r="S16" s="84"/>
      <c r="T16" s="84"/>
    </row>
    <row r="17" spans="1:20" ht="12.75">
      <c r="A17" s="58"/>
      <c r="B17" s="58"/>
      <c r="C17" s="81"/>
      <c r="D17" s="81"/>
      <c r="E17" s="81"/>
      <c r="F17" s="81"/>
      <c r="G17" s="81"/>
      <c r="H17" s="49"/>
      <c r="I17" s="49"/>
      <c r="J17" s="49"/>
      <c r="K17" s="49"/>
      <c r="L17" s="82"/>
      <c r="M17" s="82"/>
      <c r="N17" s="83"/>
      <c r="O17" s="82"/>
      <c r="P17" s="49"/>
      <c r="Q17" s="65"/>
      <c r="R17" s="65"/>
      <c r="S17" s="84"/>
      <c r="T17" s="84"/>
    </row>
    <row r="18" spans="1:20" ht="12.75">
      <c r="A18" s="58"/>
      <c r="B18" s="58"/>
      <c r="C18" s="81"/>
      <c r="D18" s="81"/>
      <c r="E18" s="81"/>
      <c r="F18" s="81"/>
      <c r="G18" s="81"/>
      <c r="H18" s="49"/>
      <c r="I18" s="49"/>
      <c r="J18" s="49"/>
      <c r="K18" s="49"/>
      <c r="L18" s="82"/>
      <c r="M18" s="82"/>
      <c r="N18" s="83"/>
      <c r="O18" s="82"/>
      <c r="P18" s="49"/>
      <c r="Q18" s="65"/>
      <c r="R18" s="65"/>
      <c r="S18" s="84"/>
      <c r="T18" s="84"/>
    </row>
    <row r="19" spans="1:20" ht="12.75">
      <c r="A19" s="58"/>
      <c r="B19" s="58"/>
      <c r="C19" s="81"/>
      <c r="D19" s="81"/>
      <c r="E19" s="81"/>
      <c r="F19" s="81"/>
      <c r="G19" s="81"/>
      <c r="H19" s="49"/>
      <c r="I19" s="49"/>
      <c r="J19" s="49"/>
      <c r="K19" s="49"/>
      <c r="L19" s="82"/>
      <c r="M19" s="82"/>
      <c r="N19" s="83"/>
      <c r="O19" s="82"/>
      <c r="P19" s="49"/>
      <c r="Q19" s="65"/>
      <c r="R19" s="65"/>
      <c r="S19" s="84"/>
      <c r="T19" s="84"/>
    </row>
    <row r="20" spans="1:20" ht="12.75">
      <c r="A20" s="58"/>
      <c r="B20" s="58"/>
      <c r="C20" s="81"/>
      <c r="D20" s="81"/>
      <c r="E20" s="81"/>
      <c r="F20" s="81"/>
      <c r="G20" s="81"/>
      <c r="H20" s="49"/>
      <c r="I20" s="49"/>
      <c r="J20" s="49"/>
      <c r="K20" s="49"/>
      <c r="L20" s="82"/>
      <c r="M20" s="82"/>
      <c r="N20" s="83"/>
      <c r="O20" s="82"/>
      <c r="P20" s="49"/>
      <c r="Q20" s="65"/>
      <c r="R20" s="65"/>
      <c r="S20" s="84"/>
      <c r="T20" s="84"/>
    </row>
    <row r="21" spans="1:20" ht="12.75">
      <c r="A21" s="58"/>
      <c r="B21" s="58"/>
      <c r="C21" s="81"/>
      <c r="D21" s="81"/>
      <c r="E21" s="81"/>
      <c r="F21" s="81"/>
      <c r="G21" s="81"/>
      <c r="H21" s="49"/>
      <c r="I21" s="49"/>
      <c r="J21" s="49"/>
      <c r="K21" s="49"/>
      <c r="L21" s="82"/>
      <c r="M21" s="82"/>
      <c r="N21" s="83"/>
      <c r="O21" s="82"/>
      <c r="P21" s="49"/>
      <c r="Q21" s="65"/>
      <c r="R21" s="65"/>
      <c r="S21" s="84"/>
      <c r="T21" s="84"/>
    </row>
    <row r="22" spans="1:20" ht="12.75">
      <c r="A22" s="58"/>
      <c r="B22" s="58"/>
      <c r="C22" s="81"/>
      <c r="D22" s="81"/>
      <c r="E22" s="81"/>
      <c r="F22" s="81"/>
      <c r="G22" s="81"/>
      <c r="H22" s="49"/>
      <c r="I22" s="49"/>
      <c r="J22" s="49"/>
      <c r="K22" s="49"/>
      <c r="L22" s="82"/>
      <c r="M22" s="82"/>
      <c r="N22" s="83"/>
      <c r="O22" s="82"/>
      <c r="P22" s="49"/>
      <c r="Q22" s="65"/>
      <c r="R22" s="65"/>
      <c r="S22" s="84"/>
      <c r="T22" s="84"/>
    </row>
    <row r="23" spans="1:20" ht="12.75">
      <c r="A23" s="58"/>
      <c r="B23" s="58"/>
      <c r="C23" s="81"/>
      <c r="D23" s="81"/>
      <c r="E23" s="81"/>
      <c r="F23" s="81"/>
      <c r="G23" s="81"/>
      <c r="H23" s="49"/>
      <c r="I23" s="49"/>
      <c r="J23" s="49"/>
      <c r="K23" s="49"/>
      <c r="L23" s="82"/>
      <c r="M23" s="82"/>
      <c r="N23" s="83"/>
      <c r="O23" s="82"/>
      <c r="P23" s="49"/>
      <c r="Q23" s="65"/>
      <c r="R23" s="65"/>
      <c r="S23" s="84"/>
      <c r="T23" s="84"/>
    </row>
    <row r="24" spans="1:20" ht="12.75">
      <c r="A24" s="58"/>
      <c r="B24" s="58"/>
      <c r="C24" s="81"/>
      <c r="D24" s="81"/>
      <c r="E24" s="81"/>
      <c r="F24" s="81"/>
      <c r="G24" s="81"/>
      <c r="H24" s="49"/>
      <c r="I24" s="49"/>
      <c r="J24" s="49"/>
      <c r="K24" s="49"/>
      <c r="L24" s="82"/>
      <c r="M24" s="82"/>
      <c r="N24" s="83"/>
      <c r="O24" s="82"/>
      <c r="P24" s="49"/>
      <c r="Q24" s="65"/>
      <c r="R24" s="65"/>
      <c r="S24" s="84"/>
      <c r="T24" s="84"/>
    </row>
    <row r="25" spans="1:20" ht="12.75">
      <c r="A25" s="58"/>
      <c r="B25" s="58"/>
      <c r="C25" s="81"/>
      <c r="D25" s="81"/>
      <c r="E25" s="81"/>
      <c r="F25" s="81"/>
      <c r="G25" s="81"/>
      <c r="H25" s="49"/>
      <c r="I25" s="49"/>
      <c r="J25" s="49"/>
      <c r="K25" s="49"/>
      <c r="L25" s="82"/>
      <c r="M25" s="82"/>
      <c r="N25" s="83"/>
      <c r="O25" s="82"/>
      <c r="P25" s="49"/>
      <c r="Q25" s="65"/>
      <c r="R25" s="65"/>
      <c r="S25" s="84"/>
      <c r="T25" s="84"/>
    </row>
    <row r="26" spans="1:20" ht="12.75">
      <c r="A26" s="58"/>
      <c r="B26" s="58"/>
      <c r="C26" s="81"/>
      <c r="D26" s="81"/>
      <c r="E26" s="81"/>
      <c r="F26" s="81"/>
      <c r="G26" s="81"/>
      <c r="H26" s="49"/>
      <c r="I26" s="49"/>
      <c r="J26" s="49"/>
      <c r="K26" s="49"/>
      <c r="L26" s="82"/>
      <c r="M26" s="82"/>
      <c r="N26" s="83"/>
      <c r="O26" s="82"/>
      <c r="P26" s="49"/>
      <c r="Q26" s="65"/>
      <c r="R26" s="65"/>
      <c r="S26" s="84"/>
      <c r="T26" s="84"/>
    </row>
    <row r="27" spans="1:20" ht="12.75">
      <c r="A27" s="58"/>
      <c r="B27" s="58"/>
      <c r="C27" s="81"/>
      <c r="D27" s="81"/>
      <c r="E27" s="81"/>
      <c r="F27" s="81"/>
      <c r="G27" s="81"/>
      <c r="H27" s="49"/>
      <c r="I27" s="49"/>
      <c r="J27" s="49"/>
      <c r="K27" s="49"/>
      <c r="L27" s="82"/>
      <c r="M27" s="82"/>
      <c r="N27" s="83"/>
      <c r="O27" s="82"/>
      <c r="P27" s="49"/>
      <c r="Q27" s="65"/>
      <c r="R27" s="65"/>
      <c r="S27" s="84"/>
      <c r="T27" s="84"/>
    </row>
    <row r="28" spans="1:20" ht="12.75">
      <c r="A28" s="58"/>
      <c r="B28" s="58"/>
      <c r="C28" s="81"/>
      <c r="D28" s="81"/>
      <c r="E28" s="81"/>
      <c r="F28" s="81"/>
      <c r="G28" s="81"/>
      <c r="H28" s="49"/>
      <c r="I28" s="49"/>
      <c r="J28" s="49"/>
      <c r="K28" s="49"/>
      <c r="L28" s="82"/>
      <c r="M28" s="82"/>
      <c r="N28" s="83"/>
      <c r="O28" s="82"/>
      <c r="P28" s="49"/>
      <c r="Q28" s="65"/>
      <c r="R28" s="65"/>
      <c r="S28" s="84"/>
      <c r="T28" s="84"/>
    </row>
    <row r="29" spans="1:20" ht="12.75">
      <c r="A29" s="58"/>
      <c r="B29" s="58"/>
      <c r="C29" s="81"/>
      <c r="D29" s="81"/>
      <c r="E29" s="81"/>
      <c r="F29" s="81"/>
      <c r="G29" s="81"/>
      <c r="H29" s="49"/>
      <c r="I29" s="49"/>
      <c r="J29" s="49"/>
      <c r="K29" s="49"/>
      <c r="L29" s="82"/>
      <c r="M29" s="82"/>
      <c r="N29" s="83"/>
      <c r="O29" s="82"/>
      <c r="P29" s="49"/>
      <c r="Q29" s="65"/>
      <c r="R29" s="65"/>
      <c r="S29" s="84"/>
      <c r="T29" s="84"/>
    </row>
    <row r="30" spans="1:20" ht="12.75">
      <c r="A30" s="58"/>
      <c r="B30" s="58"/>
      <c r="C30" s="81"/>
      <c r="D30" s="81"/>
      <c r="E30" s="81"/>
      <c r="F30" s="81"/>
      <c r="G30" s="81"/>
      <c r="H30" s="49"/>
      <c r="I30" s="49"/>
      <c r="J30" s="49"/>
      <c r="K30" s="49"/>
      <c r="L30" s="82"/>
      <c r="M30" s="82"/>
      <c r="N30" s="83"/>
      <c r="O30" s="82"/>
      <c r="P30" s="49"/>
      <c r="Q30" s="65"/>
      <c r="R30" s="65"/>
      <c r="S30" s="84"/>
      <c r="T30" s="84"/>
    </row>
    <row r="31" spans="1:20" ht="12.75">
      <c r="A31" s="58"/>
      <c r="B31" s="58"/>
      <c r="C31" s="81"/>
      <c r="D31" s="81"/>
      <c r="E31" s="81"/>
      <c r="F31" s="81"/>
      <c r="G31" s="81"/>
      <c r="H31" s="49"/>
      <c r="I31" s="49"/>
      <c r="J31" s="49"/>
      <c r="K31" s="49"/>
      <c r="L31" s="82"/>
      <c r="M31" s="82"/>
      <c r="N31" s="83"/>
      <c r="O31" s="82"/>
      <c r="P31" s="49"/>
      <c r="Q31" s="65"/>
      <c r="R31" s="65"/>
      <c r="S31" s="84"/>
      <c r="T31" s="84"/>
    </row>
    <row r="32" spans="1:20" ht="12.75">
      <c r="A32" s="58"/>
      <c r="B32" s="58"/>
      <c r="C32" s="81"/>
      <c r="D32" s="81"/>
      <c r="E32" s="81"/>
      <c r="F32" s="81"/>
      <c r="G32" s="81"/>
      <c r="H32" s="49"/>
      <c r="I32" s="49"/>
      <c r="J32" s="49"/>
      <c r="K32" s="49"/>
      <c r="L32" s="82"/>
      <c r="M32" s="82"/>
      <c r="N32" s="83"/>
      <c r="O32" s="82"/>
      <c r="P32" s="49"/>
      <c r="Q32" s="65"/>
      <c r="R32" s="65"/>
      <c r="S32" s="84"/>
      <c r="T32" s="84"/>
    </row>
    <row r="33" spans="1:20" ht="12.75">
      <c r="A33" s="58"/>
      <c r="B33" s="58"/>
      <c r="C33" s="81"/>
      <c r="D33" s="81"/>
      <c r="E33" s="81"/>
      <c r="F33" s="81"/>
      <c r="G33" s="81"/>
      <c r="H33" s="49"/>
      <c r="I33" s="49"/>
      <c r="J33" s="49"/>
      <c r="K33" s="49"/>
      <c r="L33" s="82"/>
      <c r="M33" s="82"/>
      <c r="N33" s="83"/>
      <c r="O33" s="82"/>
      <c r="P33" s="49"/>
      <c r="Q33" s="65"/>
      <c r="R33" s="65"/>
      <c r="S33" s="84"/>
      <c r="T33" s="84"/>
    </row>
    <row r="34" spans="1:20" ht="12.75">
      <c r="A34" s="58"/>
      <c r="B34" s="58"/>
      <c r="C34" s="81"/>
      <c r="D34" s="81"/>
      <c r="E34" s="81"/>
      <c r="F34" s="81"/>
      <c r="G34" s="81"/>
      <c r="H34" s="49"/>
      <c r="I34" s="49"/>
      <c r="J34" s="49"/>
      <c r="K34" s="49"/>
      <c r="L34" s="82"/>
      <c r="M34" s="82"/>
      <c r="N34" s="83"/>
      <c r="O34" s="82"/>
      <c r="P34" s="49"/>
      <c r="Q34" s="65"/>
      <c r="R34" s="65"/>
      <c r="S34" s="84"/>
      <c r="T34" s="84"/>
    </row>
    <row r="35" spans="1:20" ht="12.75">
      <c r="A35" s="58"/>
      <c r="B35" s="58"/>
      <c r="C35" s="81"/>
      <c r="D35" s="81"/>
      <c r="E35" s="81"/>
      <c r="F35" s="81"/>
      <c r="G35" s="81"/>
      <c r="H35" s="49"/>
      <c r="I35" s="49"/>
      <c r="J35" s="49"/>
      <c r="K35" s="49"/>
      <c r="L35" s="82"/>
      <c r="M35" s="82"/>
      <c r="N35" s="83"/>
      <c r="O35" s="82"/>
      <c r="P35" s="49"/>
      <c r="Q35" s="65"/>
      <c r="R35" s="65"/>
      <c r="S35" s="84"/>
      <c r="T35" s="84"/>
    </row>
    <row r="36" spans="1:20" ht="12.75">
      <c r="A36" s="58"/>
      <c r="B36" s="58"/>
      <c r="C36" s="81"/>
      <c r="D36" s="81"/>
      <c r="E36" s="81"/>
      <c r="F36" s="81"/>
      <c r="G36" s="81"/>
      <c r="H36" s="49"/>
      <c r="I36" s="49"/>
      <c r="J36" s="49"/>
      <c r="K36" s="49"/>
      <c r="L36" s="82"/>
      <c r="M36" s="82"/>
      <c r="N36" s="83"/>
      <c r="O36" s="82"/>
      <c r="P36" s="49"/>
      <c r="Q36" s="65"/>
      <c r="R36" s="65"/>
      <c r="S36" s="84"/>
      <c r="T36" s="84"/>
    </row>
    <row r="37" spans="1:20" ht="12.75">
      <c r="A37" s="58"/>
      <c r="B37" s="58"/>
      <c r="C37" s="81"/>
      <c r="D37" s="81"/>
      <c r="E37" s="81"/>
      <c r="F37" s="81"/>
      <c r="G37" s="81"/>
      <c r="H37" s="49"/>
      <c r="I37" s="49"/>
      <c r="J37" s="49"/>
      <c r="K37" s="49"/>
      <c r="L37" s="82"/>
      <c r="M37" s="82"/>
      <c r="N37" s="83"/>
      <c r="O37" s="82"/>
      <c r="P37" s="49"/>
      <c r="Q37" s="65"/>
      <c r="R37" s="65"/>
      <c r="S37" s="84"/>
      <c r="T37" s="84"/>
    </row>
    <row r="38" spans="1:20" ht="12.75">
      <c r="A38" s="58"/>
      <c r="B38" s="58"/>
      <c r="C38" s="81"/>
      <c r="D38" s="81"/>
      <c r="E38" s="81"/>
      <c r="F38" s="81"/>
      <c r="G38" s="81"/>
      <c r="H38" s="49"/>
      <c r="I38" s="49"/>
      <c r="J38" s="49"/>
      <c r="K38" s="49"/>
      <c r="L38" s="82"/>
      <c r="M38" s="82"/>
      <c r="N38" s="83"/>
      <c r="O38" s="82"/>
      <c r="P38" s="49"/>
      <c r="Q38" s="65"/>
      <c r="R38" s="65"/>
      <c r="S38" s="84"/>
      <c r="T38" s="84"/>
    </row>
    <row r="39" spans="1:20" ht="12.75">
      <c r="A39" s="58"/>
      <c r="B39" s="58"/>
      <c r="C39" s="81"/>
      <c r="D39" s="81"/>
      <c r="E39" s="81"/>
      <c r="F39" s="81"/>
      <c r="G39" s="81"/>
      <c r="H39" s="49"/>
      <c r="I39" s="49"/>
      <c r="J39" s="49"/>
      <c r="K39" s="49"/>
      <c r="L39" s="82"/>
      <c r="M39" s="82"/>
      <c r="N39" s="83"/>
      <c r="O39" s="82"/>
      <c r="P39" s="49"/>
      <c r="Q39" s="65"/>
      <c r="R39" s="65"/>
      <c r="S39" s="84"/>
      <c r="T39" s="84"/>
    </row>
    <row r="40" spans="1:20" ht="12.75">
      <c r="A40" s="58"/>
      <c r="B40" s="58"/>
      <c r="C40" s="81"/>
      <c r="D40" s="81"/>
      <c r="E40" s="81"/>
      <c r="F40" s="81"/>
      <c r="G40" s="81"/>
      <c r="H40" s="49"/>
      <c r="I40" s="49"/>
      <c r="J40" s="49"/>
      <c r="K40" s="49"/>
      <c r="L40" s="82"/>
      <c r="M40" s="82"/>
      <c r="N40" s="83"/>
      <c r="O40" s="82"/>
      <c r="P40" s="49"/>
      <c r="Q40" s="65"/>
      <c r="R40" s="65"/>
      <c r="S40" s="84"/>
      <c r="T40" s="84"/>
    </row>
    <row r="41" spans="1:20" ht="12.75">
      <c r="A41" s="58"/>
      <c r="B41" s="58"/>
      <c r="C41" s="81"/>
      <c r="D41" s="81"/>
      <c r="E41" s="81"/>
      <c r="F41" s="81"/>
      <c r="G41" s="81"/>
      <c r="H41" s="49"/>
      <c r="I41" s="49"/>
      <c r="J41" s="49"/>
      <c r="K41" s="49"/>
      <c r="L41" s="82"/>
      <c r="M41" s="82"/>
      <c r="N41" s="83"/>
      <c r="O41" s="82"/>
      <c r="P41" s="49"/>
      <c r="Q41" s="65"/>
      <c r="R41" s="65"/>
      <c r="S41" s="84"/>
      <c r="T41" s="84"/>
    </row>
    <row r="42" spans="1:20" ht="12.75">
      <c r="A42" s="58"/>
      <c r="B42" s="58"/>
      <c r="C42" s="81"/>
      <c r="D42" s="81"/>
      <c r="E42" s="81"/>
      <c r="F42" s="81"/>
      <c r="G42" s="81"/>
      <c r="H42" s="49"/>
      <c r="I42" s="49"/>
      <c r="J42" s="49"/>
      <c r="K42" s="49"/>
      <c r="L42" s="82"/>
      <c r="M42" s="82"/>
      <c r="N42" s="83"/>
      <c r="O42" s="82"/>
      <c r="P42" s="49"/>
      <c r="Q42" s="65"/>
      <c r="R42" s="65"/>
      <c r="S42" s="84"/>
      <c r="T42" s="84"/>
    </row>
    <row r="43" spans="1:20" ht="12.75">
      <c r="A43" s="58"/>
      <c r="B43" s="58"/>
      <c r="C43" s="81"/>
      <c r="D43" s="81"/>
      <c r="E43" s="81"/>
      <c r="F43" s="81"/>
      <c r="G43" s="81"/>
      <c r="H43" s="49"/>
      <c r="I43" s="49"/>
      <c r="J43" s="49"/>
      <c r="K43" s="49"/>
      <c r="L43" s="82"/>
      <c r="M43" s="82"/>
      <c r="N43" s="83"/>
      <c r="O43" s="82"/>
      <c r="P43" s="49"/>
      <c r="Q43" s="65"/>
      <c r="R43" s="65"/>
      <c r="S43" s="84"/>
      <c r="T43" s="84"/>
    </row>
    <row r="44" spans="1:20" ht="12.75">
      <c r="A44" s="58"/>
      <c r="B44" s="58"/>
      <c r="C44" s="81"/>
      <c r="D44" s="81"/>
      <c r="E44" s="81"/>
      <c r="F44" s="81"/>
      <c r="G44" s="81"/>
      <c r="H44" s="49"/>
      <c r="I44" s="49"/>
      <c r="J44" s="49"/>
      <c r="K44" s="49"/>
      <c r="L44" s="82"/>
      <c r="M44" s="82"/>
      <c r="N44" s="83"/>
      <c r="O44" s="82"/>
      <c r="P44" s="49"/>
      <c r="Q44" s="65"/>
      <c r="R44" s="65"/>
      <c r="S44" s="84"/>
      <c r="T44" s="84"/>
    </row>
    <row r="45" spans="1:20" ht="12.75">
      <c r="A45" s="58"/>
      <c r="B45" s="58"/>
      <c r="C45" s="81"/>
      <c r="D45" s="81"/>
      <c r="E45" s="81"/>
      <c r="F45" s="81"/>
      <c r="G45" s="81"/>
      <c r="H45" s="49"/>
      <c r="I45" s="49"/>
      <c r="J45" s="49"/>
      <c r="K45" s="49"/>
      <c r="L45" s="82"/>
      <c r="M45" s="82"/>
      <c r="N45" s="83"/>
      <c r="O45" s="82"/>
      <c r="P45" s="49"/>
      <c r="Q45" s="65"/>
      <c r="R45" s="65"/>
      <c r="S45" s="84"/>
      <c r="T45" s="84"/>
    </row>
    <row r="46" spans="1:20" ht="12.75">
      <c r="A46" s="58"/>
      <c r="B46" s="58"/>
      <c r="C46" s="81"/>
      <c r="D46" s="81"/>
      <c r="E46" s="81"/>
      <c r="F46" s="81"/>
      <c r="G46" s="81"/>
      <c r="H46" s="49"/>
      <c r="I46" s="49"/>
      <c r="J46" s="49"/>
      <c r="K46" s="49"/>
      <c r="L46" s="82"/>
      <c r="M46" s="82"/>
      <c r="N46" s="83"/>
      <c r="O46" s="82"/>
      <c r="P46" s="49"/>
      <c r="Q46" s="65"/>
      <c r="R46" s="65"/>
      <c r="S46" s="84"/>
      <c r="T46" s="84"/>
    </row>
    <row r="47" spans="1:20" ht="12.75">
      <c r="A47" s="58"/>
      <c r="B47" s="58"/>
      <c r="C47" s="81"/>
      <c r="D47" s="81"/>
      <c r="E47" s="81"/>
      <c r="F47" s="81"/>
      <c r="G47" s="81"/>
      <c r="H47" s="49"/>
      <c r="I47" s="49"/>
      <c r="J47" s="49"/>
      <c r="K47" s="49"/>
      <c r="L47" s="82"/>
      <c r="M47" s="82"/>
      <c r="N47" s="83"/>
      <c r="O47" s="82"/>
      <c r="P47" s="49"/>
      <c r="Q47" s="65"/>
      <c r="R47" s="65"/>
      <c r="S47" s="84"/>
      <c r="T47" s="84"/>
    </row>
    <row r="48" spans="1:20" ht="12.75">
      <c r="A48" s="58"/>
      <c r="B48" s="58"/>
      <c r="C48" s="81"/>
      <c r="D48" s="81"/>
      <c r="E48" s="81"/>
      <c r="F48" s="81"/>
      <c r="G48" s="81"/>
      <c r="H48" s="49"/>
      <c r="I48" s="49"/>
      <c r="J48" s="49"/>
      <c r="K48" s="49"/>
      <c r="L48" s="82"/>
      <c r="M48" s="82"/>
      <c r="N48" s="83"/>
      <c r="O48" s="82"/>
      <c r="P48" s="49"/>
      <c r="Q48" s="65"/>
      <c r="R48" s="65"/>
      <c r="S48" s="84"/>
      <c r="T48" s="84"/>
    </row>
    <row r="49" spans="1:20" ht="12.75">
      <c r="A49" s="58"/>
      <c r="B49" s="58"/>
      <c r="C49" s="81"/>
      <c r="D49" s="81"/>
      <c r="E49" s="81"/>
      <c r="F49" s="81"/>
      <c r="G49" s="81"/>
      <c r="H49" s="49"/>
      <c r="I49" s="49"/>
      <c r="J49" s="49"/>
      <c r="K49" s="49"/>
      <c r="L49" s="82"/>
      <c r="M49" s="82"/>
      <c r="N49" s="83"/>
      <c r="O49" s="82"/>
      <c r="P49" s="49"/>
      <c r="Q49" s="65"/>
      <c r="R49" s="65"/>
      <c r="S49" s="84"/>
      <c r="T49" s="84"/>
    </row>
    <row r="50" spans="1:20" ht="12.75">
      <c r="A50" s="58"/>
      <c r="B50" s="58"/>
      <c r="C50" s="81"/>
      <c r="D50" s="81"/>
      <c r="E50" s="81"/>
      <c r="F50" s="81"/>
      <c r="G50" s="81"/>
      <c r="H50" s="49"/>
      <c r="I50" s="49"/>
      <c r="J50" s="49"/>
      <c r="K50" s="49"/>
      <c r="L50" s="82"/>
      <c r="M50" s="82"/>
      <c r="N50" s="83"/>
      <c r="O50" s="82"/>
      <c r="P50" s="49"/>
      <c r="Q50" s="65"/>
      <c r="R50" s="65"/>
      <c r="S50" s="84"/>
      <c r="T50" s="84"/>
    </row>
    <row r="51" spans="1:20" ht="12.75">
      <c r="A51" s="58"/>
      <c r="B51" s="58"/>
      <c r="C51" s="81"/>
      <c r="D51" s="81"/>
      <c r="E51" s="81"/>
      <c r="F51" s="81"/>
      <c r="G51" s="81"/>
      <c r="H51" s="49"/>
      <c r="I51" s="49"/>
      <c r="J51" s="49"/>
      <c r="K51" s="49"/>
      <c r="L51" s="82"/>
      <c r="M51" s="82"/>
      <c r="N51" s="83"/>
      <c r="O51" s="82"/>
      <c r="P51" s="49"/>
      <c r="Q51" s="65"/>
      <c r="R51" s="65"/>
      <c r="S51" s="84"/>
      <c r="T51" s="84"/>
    </row>
    <row r="52" spans="1:20" ht="12.75">
      <c r="A52" s="58"/>
      <c r="B52" s="58"/>
      <c r="C52" s="81"/>
      <c r="D52" s="81"/>
      <c r="E52" s="81"/>
      <c r="F52" s="81"/>
      <c r="G52" s="81"/>
      <c r="H52" s="49"/>
      <c r="I52" s="49"/>
      <c r="J52" s="49"/>
      <c r="K52" s="49"/>
      <c r="L52" s="82"/>
      <c r="M52" s="82"/>
      <c r="N52" s="83"/>
      <c r="O52" s="82"/>
      <c r="P52" s="49"/>
      <c r="Q52" s="65"/>
      <c r="R52" s="65"/>
      <c r="S52" s="84"/>
      <c r="T52" s="84"/>
    </row>
    <row r="53" spans="1:20" ht="12.75">
      <c r="A53" s="58"/>
      <c r="B53" s="58"/>
      <c r="C53" s="81"/>
      <c r="D53" s="81"/>
      <c r="E53" s="81"/>
      <c r="F53" s="81"/>
      <c r="G53" s="81"/>
      <c r="H53" s="49"/>
      <c r="I53" s="49"/>
      <c r="J53" s="49"/>
      <c r="K53" s="49"/>
      <c r="L53" s="82"/>
      <c r="M53" s="82"/>
      <c r="N53" s="83"/>
      <c r="O53" s="82"/>
      <c r="P53" s="49"/>
      <c r="Q53" s="65"/>
      <c r="R53" s="65"/>
      <c r="S53" s="84"/>
      <c r="T53" s="84"/>
    </row>
    <row r="54" spans="1:20" ht="12.75">
      <c r="A54" s="58"/>
      <c r="B54" s="58"/>
      <c r="C54" s="81"/>
      <c r="D54" s="81"/>
      <c r="E54" s="81"/>
      <c r="F54" s="81"/>
      <c r="G54" s="81"/>
      <c r="H54" s="49"/>
      <c r="I54" s="49"/>
      <c r="J54" s="49"/>
      <c r="K54" s="49"/>
      <c r="L54" s="82"/>
      <c r="M54" s="82"/>
      <c r="N54" s="83"/>
      <c r="O54" s="82"/>
      <c r="P54" s="49"/>
      <c r="Q54" s="65"/>
      <c r="R54" s="65"/>
      <c r="S54" s="84"/>
      <c r="T54" s="84"/>
    </row>
    <row r="55" spans="1:20" ht="12.75">
      <c r="A55" s="58"/>
      <c r="B55" s="58"/>
      <c r="C55" s="81"/>
      <c r="D55" s="81"/>
      <c r="E55" s="81"/>
      <c r="F55" s="81"/>
      <c r="G55" s="81"/>
      <c r="H55" s="49"/>
      <c r="I55" s="49"/>
      <c r="J55" s="49"/>
      <c r="K55" s="49"/>
      <c r="L55" s="82"/>
      <c r="M55" s="82"/>
      <c r="N55" s="83"/>
      <c r="O55" s="82"/>
      <c r="P55" s="49"/>
      <c r="Q55" s="65"/>
      <c r="R55" s="65"/>
      <c r="S55" s="84"/>
      <c r="T55" s="84"/>
    </row>
    <row r="56" spans="1:20" ht="12.75">
      <c r="A56" s="58"/>
      <c r="B56" s="58"/>
      <c r="C56" s="81"/>
      <c r="D56" s="81"/>
      <c r="E56" s="81"/>
      <c r="F56" s="81"/>
      <c r="G56" s="81"/>
      <c r="H56" s="49"/>
      <c r="I56" s="49"/>
      <c r="J56" s="49"/>
      <c r="K56" s="49"/>
      <c r="L56" s="82"/>
      <c r="M56" s="82"/>
      <c r="N56" s="83"/>
      <c r="O56" s="82"/>
      <c r="P56" s="49"/>
      <c r="Q56" s="65"/>
      <c r="R56" s="65"/>
      <c r="S56" s="84"/>
      <c r="T56" s="84"/>
    </row>
    <row r="57" spans="1:20" ht="12.75">
      <c r="A57" s="58"/>
      <c r="B57" s="58"/>
      <c r="C57" s="81"/>
      <c r="D57" s="81"/>
      <c r="E57" s="81"/>
      <c r="F57" s="81"/>
      <c r="G57" s="81"/>
      <c r="H57" s="49"/>
      <c r="I57" s="49"/>
      <c r="J57" s="49"/>
      <c r="K57" s="49"/>
      <c r="L57" s="82"/>
      <c r="M57" s="82"/>
      <c r="N57" s="83"/>
      <c r="O57" s="82"/>
      <c r="P57" s="49"/>
      <c r="Q57" s="65"/>
      <c r="R57" s="65"/>
      <c r="S57" s="84"/>
      <c r="T57" s="84"/>
    </row>
    <row r="58" spans="1:20" ht="12.75">
      <c r="A58" s="58"/>
      <c r="B58" s="58"/>
      <c r="C58" s="81"/>
      <c r="D58" s="81"/>
      <c r="E58" s="81"/>
      <c r="F58" s="81"/>
      <c r="G58" s="81"/>
      <c r="H58" s="49"/>
      <c r="I58" s="49"/>
      <c r="J58" s="49"/>
      <c r="K58" s="49"/>
      <c r="L58" s="82"/>
      <c r="M58" s="82"/>
      <c r="N58" s="83"/>
      <c r="O58" s="82"/>
      <c r="P58" s="49"/>
      <c r="Q58" s="65"/>
      <c r="R58" s="65"/>
      <c r="S58" s="84"/>
      <c r="T58" s="84"/>
    </row>
    <row r="59" spans="1:20" ht="12.75">
      <c r="A59" s="58"/>
      <c r="B59" s="58"/>
      <c r="C59" s="81"/>
      <c r="D59" s="81"/>
      <c r="E59" s="81"/>
      <c r="F59" s="81"/>
      <c r="G59" s="81"/>
      <c r="H59" s="49"/>
      <c r="I59" s="49"/>
      <c r="J59" s="49"/>
      <c r="K59" s="49"/>
      <c r="L59" s="82"/>
      <c r="M59" s="82"/>
      <c r="N59" s="83"/>
      <c r="O59" s="82"/>
      <c r="P59" s="49"/>
      <c r="Q59" s="65"/>
      <c r="R59" s="65"/>
      <c r="S59" s="84"/>
      <c r="T59" s="84"/>
    </row>
    <row r="60" spans="1:20" ht="12.75">
      <c r="A60" s="58"/>
      <c r="B60" s="58"/>
      <c r="C60" s="81"/>
      <c r="D60" s="81"/>
      <c r="E60" s="81"/>
      <c r="F60" s="81"/>
      <c r="G60" s="81"/>
      <c r="H60" s="49"/>
      <c r="I60" s="49"/>
      <c r="J60" s="49"/>
      <c r="K60" s="49"/>
      <c r="L60" s="82"/>
      <c r="M60" s="82"/>
      <c r="N60" s="83"/>
      <c r="O60" s="82"/>
      <c r="P60" s="49"/>
      <c r="Q60" s="65"/>
      <c r="R60" s="65"/>
      <c r="S60" s="84"/>
      <c r="T60" s="84"/>
    </row>
    <row r="61" spans="1:20" ht="12.75">
      <c r="A61" s="58"/>
      <c r="B61" s="58"/>
      <c r="C61" s="81"/>
      <c r="D61" s="81"/>
      <c r="E61" s="81"/>
      <c r="F61" s="81"/>
      <c r="G61" s="81"/>
      <c r="H61" s="49"/>
      <c r="I61" s="49"/>
      <c r="J61" s="49"/>
      <c r="K61" s="49"/>
      <c r="L61" s="82"/>
      <c r="M61" s="82"/>
      <c r="N61" s="83"/>
      <c r="O61" s="82"/>
      <c r="P61" s="49"/>
      <c r="Q61" s="65"/>
      <c r="R61" s="65"/>
      <c r="S61" s="84"/>
      <c r="T61" s="84"/>
    </row>
  </sheetData>
  <sheetProtection/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zoomScalePageLayoutView="0" workbookViewId="0" topLeftCell="A20">
      <selection activeCell="C23" sqref="C23"/>
    </sheetView>
  </sheetViews>
  <sheetFormatPr defaultColWidth="9.140625" defaultRowHeight="12.75"/>
  <cols>
    <col min="1" max="1" width="30.7109375" style="12" customWidth="1"/>
  </cols>
  <sheetData>
    <row r="1" spans="1:8" ht="12.75">
      <c r="A1" s="13" t="s">
        <v>5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37</v>
      </c>
      <c r="G1" s="5" t="s">
        <v>38</v>
      </c>
      <c r="H1" s="5" t="s">
        <v>39</v>
      </c>
    </row>
    <row r="2" spans="1:8" ht="12.75">
      <c r="A2" s="1" t="s">
        <v>161</v>
      </c>
      <c r="B2" s="1" t="s">
        <v>100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160</v>
      </c>
    </row>
    <row r="3" spans="1:8" ht="42" customHeight="1">
      <c r="A3" s="12" t="s">
        <v>40</v>
      </c>
      <c r="B3" t="s">
        <v>41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</row>
    <row r="4" spans="1:8" ht="42" customHeight="1">
      <c r="A4" s="12" t="s">
        <v>42</v>
      </c>
      <c r="B4" t="s">
        <v>43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</row>
    <row r="5" spans="1:8" ht="42" customHeight="1">
      <c r="A5" s="12" t="s">
        <v>44</v>
      </c>
      <c r="B5" t="s">
        <v>45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</row>
    <row r="6" spans="1:8" ht="42" customHeight="1">
      <c r="A6" s="12" t="s">
        <v>46</v>
      </c>
      <c r="B6" t="s">
        <v>47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</row>
    <row r="7" spans="1:8" ht="42" customHeight="1">
      <c r="A7" s="12" t="s">
        <v>48</v>
      </c>
      <c r="B7" t="s">
        <v>49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</row>
    <row r="8" spans="1:8" ht="42" customHeight="1">
      <c r="A8" s="12" t="s">
        <v>50</v>
      </c>
      <c r="B8" t="s">
        <v>51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</row>
    <row r="9" spans="1:8" ht="42" customHeight="1">
      <c r="A9" s="12" t="s">
        <v>52</v>
      </c>
      <c r="B9" t="s">
        <v>53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</row>
    <row r="10" spans="1:8" ht="42" customHeight="1">
      <c r="A10" s="12" t="s">
        <v>54</v>
      </c>
      <c r="B10" t="s">
        <v>55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</row>
    <row r="11" spans="1:8" ht="42" customHeight="1">
      <c r="A11" s="12" t="s">
        <v>56</v>
      </c>
      <c r="B11" t="s">
        <v>57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</row>
    <row r="12" spans="1:8" ht="42" customHeight="1">
      <c r="A12" s="12" t="s">
        <v>58</v>
      </c>
      <c r="B12" t="s">
        <v>59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</row>
    <row r="13" spans="1:8" ht="42" customHeight="1">
      <c r="A13" s="12" t="s">
        <v>60</v>
      </c>
      <c r="B13" t="s">
        <v>61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</row>
    <row r="14" spans="1:8" ht="42" customHeight="1">
      <c r="A14" s="12" t="s">
        <v>62</v>
      </c>
      <c r="B14" t="s">
        <v>63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</row>
    <row r="15" spans="1:8" ht="39.75" customHeight="1">
      <c r="A15" s="12" t="s">
        <v>64</v>
      </c>
      <c r="B15" t="s">
        <v>65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</row>
    <row r="16" spans="1:8" ht="52.5" customHeight="1">
      <c r="A16" s="12" t="s">
        <v>66</v>
      </c>
      <c r="B16" t="s">
        <v>67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</row>
    <row r="17" spans="1:8" ht="42" customHeight="1">
      <c r="A17" s="12" t="s">
        <v>68</v>
      </c>
      <c r="B17" t="s">
        <v>69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</row>
    <row r="18" spans="1:8" ht="42" customHeight="1">
      <c r="A18" s="12" t="s">
        <v>70</v>
      </c>
      <c r="B18" t="s">
        <v>71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</row>
    <row r="19" spans="1:8" ht="42" customHeight="1">
      <c r="A19" s="12" t="s">
        <v>72</v>
      </c>
      <c r="B19" t="s">
        <v>73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</row>
    <row r="20" spans="1:8" ht="42" customHeight="1">
      <c r="A20" s="12" t="s">
        <v>74</v>
      </c>
      <c r="B20" t="s">
        <v>75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</row>
    <row r="21" spans="1:8" ht="42" customHeight="1">
      <c r="A21" s="12" t="s">
        <v>76</v>
      </c>
      <c r="B21" t="s">
        <v>77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</row>
    <row r="22" spans="1:8" ht="42" customHeight="1">
      <c r="A22" s="12" t="s">
        <v>78</v>
      </c>
      <c r="B22" t="s">
        <v>79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</row>
    <row r="23" spans="1:8" ht="42" customHeight="1">
      <c r="A23" s="12" t="s">
        <v>80</v>
      </c>
      <c r="B23" t="s">
        <v>81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</row>
    <row r="24" spans="1:8" ht="12.75">
      <c r="A24" s="12" t="s">
        <v>166</v>
      </c>
      <c r="B24" t="s">
        <v>167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6" sqref="A16"/>
    </sheetView>
  </sheetViews>
  <sheetFormatPr defaultColWidth="8.8515625" defaultRowHeight="12.75"/>
  <cols>
    <col min="1" max="16384" width="8.8515625" style="66" customWidth="1"/>
  </cols>
  <sheetData>
    <row r="1" spans="1:13" ht="12.75">
      <c r="A1" s="71" t="s">
        <v>204</v>
      </c>
      <c r="B1" s="71" t="s">
        <v>205</v>
      </c>
      <c r="C1" s="71" t="s">
        <v>206</v>
      </c>
      <c r="D1" s="71" t="s">
        <v>98</v>
      </c>
      <c r="E1" s="71" t="s">
        <v>207</v>
      </c>
      <c r="F1" s="71" t="s">
        <v>208</v>
      </c>
      <c r="G1" s="71" t="s">
        <v>209</v>
      </c>
      <c r="H1" s="71" t="s">
        <v>210</v>
      </c>
      <c r="I1" s="67" t="s">
        <v>96</v>
      </c>
      <c r="J1" s="67" t="s">
        <v>83</v>
      </c>
      <c r="K1" s="67" t="s">
        <v>97</v>
      </c>
      <c r="L1" s="71" t="s">
        <v>211</v>
      </c>
      <c r="M1" s="71" t="s">
        <v>84</v>
      </c>
    </row>
    <row r="2" spans="1:13" ht="12.75">
      <c r="A2" s="68">
        <v>1</v>
      </c>
      <c r="B2" s="72">
        <v>0.09722222222222222</v>
      </c>
      <c r="C2" s="72">
        <v>0.11857638888888888</v>
      </c>
      <c r="D2" s="72">
        <f>C2-B2</f>
        <v>0.02135416666666666</v>
      </c>
      <c r="E2" s="73">
        <f>D2</f>
        <v>0.02135416666666666</v>
      </c>
      <c r="F2" s="66">
        <f>I2/24</f>
        <v>0</v>
      </c>
      <c r="G2" s="66">
        <f>J2/60/24</f>
        <v>0.020833333333333332</v>
      </c>
      <c r="H2" s="73">
        <f>E2-F2-G2</f>
        <v>0.000520833333333328</v>
      </c>
      <c r="I2" s="74">
        <f>ROUNDDOWN($D2*24,0)</f>
        <v>0</v>
      </c>
      <c r="J2" s="74">
        <f>ROUNDDOWN(($D2*24-I2)*60,0)</f>
        <v>30</v>
      </c>
      <c r="K2" s="74">
        <f>H2*60*60*24</f>
        <v>44.999999999999545</v>
      </c>
      <c r="L2" s="66">
        <v>85713</v>
      </c>
      <c r="M2" s="75">
        <v>1</v>
      </c>
    </row>
    <row r="3" spans="1:13" ht="12.75">
      <c r="A3" s="68">
        <v>2</v>
      </c>
      <c r="B3" s="72">
        <v>0.09722222222222222</v>
      </c>
      <c r="C3" s="72">
        <v>0.11822916666666666</v>
      </c>
      <c r="D3" s="72">
        <f>C3-B3</f>
        <v>0.02100694444444444</v>
      </c>
      <c r="E3" s="73">
        <f>D3</f>
        <v>0.02100694444444444</v>
      </c>
      <c r="F3" s="66">
        <f>I3/24</f>
        <v>0</v>
      </c>
      <c r="G3" s="66">
        <f>J3/60/24</f>
        <v>0.020833333333333332</v>
      </c>
      <c r="H3" s="73">
        <f>E3-F3-G3</f>
        <v>0.00017361111111110702</v>
      </c>
      <c r="I3" s="74">
        <f>ROUNDDOWN($D3*24,0)</f>
        <v>0</v>
      </c>
      <c r="J3" s="74">
        <f>ROUNDDOWN(($D3*24-I3)*60,0)</f>
        <v>30</v>
      </c>
      <c r="K3" s="74">
        <f>H3*60*60*24</f>
        <v>14.999999999999648</v>
      </c>
      <c r="L3" s="66">
        <v>108400</v>
      </c>
      <c r="M3" s="75">
        <v>2</v>
      </c>
    </row>
    <row r="4" spans="1:13" ht="12.75">
      <c r="A4" s="68">
        <v>3</v>
      </c>
      <c r="B4" s="72">
        <v>0.09722222222222222</v>
      </c>
      <c r="C4" s="72">
        <v>0.11516203703703703</v>
      </c>
      <c r="D4" s="72">
        <f>C4-B4</f>
        <v>0.01793981481481481</v>
      </c>
      <c r="E4" s="73">
        <f>D4</f>
        <v>0.01793981481481481</v>
      </c>
      <c r="F4" s="66">
        <f>I4/24</f>
        <v>0</v>
      </c>
      <c r="G4" s="66">
        <f>J4/60/24</f>
        <v>0.017361111111111112</v>
      </c>
      <c r="H4" s="73">
        <f>E4-F4-G4</f>
        <v>0.0005787037037036993</v>
      </c>
      <c r="I4" s="74">
        <f>ROUNDDOWN($D4*24,0)</f>
        <v>0</v>
      </c>
      <c r="J4" s="74">
        <f>ROUNDDOWN(($D4*24-I4)*60,0)</f>
        <v>25</v>
      </c>
      <c r="K4" s="74">
        <f>H4*60*60*24</f>
        <v>49.999999999999616</v>
      </c>
      <c r="L4" s="66">
        <v>723</v>
      </c>
      <c r="M4" s="75">
        <v>3</v>
      </c>
    </row>
    <row r="5" spans="1:13" ht="12.75">
      <c r="A5" s="68">
        <v>4</v>
      </c>
      <c r="B5" s="72">
        <v>0.09722222222222222</v>
      </c>
      <c r="C5" s="72">
        <v>0.11446759259259259</v>
      </c>
      <c r="D5" s="72">
        <f>C5-B5</f>
        <v>0.01724537037037037</v>
      </c>
      <c r="E5" s="73">
        <f>D5</f>
        <v>0.01724537037037037</v>
      </c>
      <c r="F5" s="66">
        <f>I5/24</f>
        <v>0</v>
      </c>
      <c r="G5" s="66">
        <f>J5/60/24</f>
        <v>0.016666666666666666</v>
      </c>
      <c r="H5" s="73">
        <f>E5-F5-G5</f>
        <v>0.0005787037037037028</v>
      </c>
      <c r="I5" s="74">
        <f>ROUNDDOWN($D5*24,0)</f>
        <v>0</v>
      </c>
      <c r="J5" s="74">
        <f>ROUNDDOWN(($D5*24-I5)*60,0)</f>
        <v>24</v>
      </c>
      <c r="K5" s="74">
        <f>H5*60*60*24</f>
        <v>49.999999999999915</v>
      </c>
      <c r="L5" s="66">
        <v>1011</v>
      </c>
      <c r="M5" s="75">
        <v>4</v>
      </c>
    </row>
    <row r="6" spans="1:13" ht="12.75">
      <c r="A6" s="68">
        <v>5</v>
      </c>
      <c r="B6" s="72">
        <v>0.09722222222222222</v>
      </c>
      <c r="C6" s="72">
        <v>0.11789351851851852</v>
      </c>
      <c r="D6" s="72">
        <f>C6-B6</f>
        <v>0.0206712962962963</v>
      </c>
      <c r="E6" s="73">
        <f>D6</f>
        <v>0.0206712962962963</v>
      </c>
      <c r="F6" s="66">
        <f>I6/24</f>
        <v>0</v>
      </c>
      <c r="G6" s="66">
        <f>J6/60/24</f>
        <v>0.02013888888888889</v>
      </c>
      <c r="H6" s="73">
        <f>E6-F6-G6</f>
        <v>0.0005324074074074085</v>
      </c>
      <c r="I6" s="74">
        <f>ROUNDDOWN($D6*24,0)</f>
        <v>0</v>
      </c>
      <c r="J6" s="74">
        <f>ROUNDDOWN(($D6*24-I6)*60,0)</f>
        <v>29</v>
      </c>
      <c r="K6" s="74">
        <f>H6*60*60*24</f>
        <v>46.0000000000001</v>
      </c>
      <c r="L6" s="66">
        <v>6661</v>
      </c>
      <c r="M6" s="75">
        <v>5</v>
      </c>
    </row>
    <row r="7" spans="1:13" ht="12.75">
      <c r="A7" s="68"/>
      <c r="B7" s="72"/>
      <c r="C7" s="72"/>
      <c r="D7" s="72"/>
      <c r="E7" s="73"/>
      <c r="H7" s="73"/>
      <c r="I7" s="74"/>
      <c r="J7" s="74" t="s">
        <v>212</v>
      </c>
      <c r="K7" s="74" t="s">
        <v>212</v>
      </c>
      <c r="M7" s="75">
        <v>6</v>
      </c>
    </row>
    <row r="8" spans="1:13" ht="12.75">
      <c r="A8" s="68">
        <v>6</v>
      </c>
      <c r="B8" s="72">
        <v>0.09722222222222222</v>
      </c>
      <c r="C8" s="72">
        <v>0.11278935185185185</v>
      </c>
      <c r="D8" s="72">
        <f aca="true" t="shared" si="0" ref="D8:D13">C8-B8</f>
        <v>0.015567129629629625</v>
      </c>
      <c r="E8" s="73">
        <f aca="true" t="shared" si="1" ref="E8:E13">D8</f>
        <v>0.015567129629629625</v>
      </c>
      <c r="F8" s="66">
        <f aca="true" t="shared" si="2" ref="F8:F13">I8/24</f>
        <v>0</v>
      </c>
      <c r="G8" s="66">
        <f aca="true" t="shared" si="3" ref="G8:G13">J8/60/24</f>
        <v>0.015277777777777777</v>
      </c>
      <c r="H8" s="73">
        <f aca="true" t="shared" si="4" ref="H8:H13">E8-F8-G8</f>
        <v>0.00028935185185184793</v>
      </c>
      <c r="I8" s="74">
        <f aca="true" t="shared" si="5" ref="I8:I13">ROUNDDOWN($D8*24,0)</f>
        <v>0</v>
      </c>
      <c r="J8" s="74">
        <f aca="true" t="shared" si="6" ref="J8:J13">ROUNDDOWN(($D8*24-I8)*60,0)</f>
        <v>22</v>
      </c>
      <c r="K8" s="74">
        <f aca="true" t="shared" si="7" ref="K8:K13">H8*60*60*24</f>
        <v>24.99999999999966</v>
      </c>
      <c r="L8" s="66">
        <v>325</v>
      </c>
      <c r="M8" s="75">
        <v>7</v>
      </c>
    </row>
    <row r="9" spans="1:13" ht="12.75">
      <c r="A9" s="68">
        <v>7</v>
      </c>
      <c r="B9" s="72">
        <v>0.09722222222222222</v>
      </c>
      <c r="C9" s="72">
        <v>0.11528935185185185</v>
      </c>
      <c r="D9" s="72">
        <f t="shared" si="0"/>
        <v>0.018067129629629627</v>
      </c>
      <c r="E9" s="73">
        <f t="shared" si="1"/>
        <v>0.018067129629629627</v>
      </c>
      <c r="F9" s="66">
        <f t="shared" si="2"/>
        <v>0</v>
      </c>
      <c r="G9" s="66">
        <f t="shared" si="3"/>
        <v>0.018055555555555557</v>
      </c>
      <c r="H9" s="73">
        <f t="shared" si="4"/>
        <v>1.1574074074070101E-05</v>
      </c>
      <c r="I9" s="74">
        <f t="shared" si="5"/>
        <v>0</v>
      </c>
      <c r="J9" s="74">
        <f t="shared" si="6"/>
        <v>26</v>
      </c>
      <c r="K9" s="74">
        <f t="shared" si="7"/>
        <v>0.9999999999996567</v>
      </c>
      <c r="L9" s="66">
        <v>113230</v>
      </c>
      <c r="M9" s="75">
        <v>8</v>
      </c>
    </row>
    <row r="10" spans="1:13" ht="12.75">
      <c r="A10" s="68">
        <v>8</v>
      </c>
      <c r="B10" s="72">
        <v>0.09722222222222222</v>
      </c>
      <c r="C10" s="72">
        <v>0.11555555555555556</v>
      </c>
      <c r="D10" s="72">
        <f t="shared" si="0"/>
        <v>0.01833333333333334</v>
      </c>
      <c r="E10" s="73">
        <f t="shared" si="1"/>
        <v>0.01833333333333334</v>
      </c>
      <c r="F10" s="66">
        <f t="shared" si="2"/>
        <v>0</v>
      </c>
      <c r="G10" s="66">
        <f t="shared" si="3"/>
        <v>0.018055555555555557</v>
      </c>
      <c r="H10" s="73">
        <f t="shared" si="4"/>
        <v>0.00027777777777778304</v>
      </c>
      <c r="I10" s="74">
        <f t="shared" si="5"/>
        <v>0</v>
      </c>
      <c r="J10" s="74">
        <f t="shared" si="6"/>
        <v>26</v>
      </c>
      <c r="K10" s="74">
        <f t="shared" si="7"/>
        <v>24.000000000000455</v>
      </c>
      <c r="L10" s="66">
        <v>6710</v>
      </c>
      <c r="M10" s="75">
        <v>9</v>
      </c>
    </row>
    <row r="11" spans="1:13" ht="12.75">
      <c r="A11" s="68">
        <v>9</v>
      </c>
      <c r="B11" s="72">
        <v>0.09722222222222222</v>
      </c>
      <c r="C11" s="72">
        <v>0.1160300925925926</v>
      </c>
      <c r="D11" s="72">
        <f t="shared" si="0"/>
        <v>0.018807870370370378</v>
      </c>
      <c r="E11" s="73">
        <f t="shared" si="1"/>
        <v>0.018807870370370378</v>
      </c>
      <c r="F11" s="66">
        <f t="shared" si="2"/>
        <v>0</v>
      </c>
      <c r="G11" s="66">
        <f t="shared" si="3"/>
        <v>0.01875</v>
      </c>
      <c r="H11" s="73">
        <f t="shared" si="4"/>
        <v>5.787037037037826E-05</v>
      </c>
      <c r="I11" s="74">
        <f t="shared" si="5"/>
        <v>0</v>
      </c>
      <c r="J11" s="74">
        <f t="shared" si="6"/>
        <v>27</v>
      </c>
      <c r="K11" s="74">
        <f t="shared" si="7"/>
        <v>5.000000000000682</v>
      </c>
      <c r="L11" s="66">
        <v>136</v>
      </c>
      <c r="M11" s="75">
        <v>10</v>
      </c>
    </row>
    <row r="12" spans="1:13" ht="12.75">
      <c r="A12" s="68">
        <v>10</v>
      </c>
      <c r="B12" s="72">
        <v>0.09722222222222222</v>
      </c>
      <c r="C12" s="72">
        <v>0.1129976851851852</v>
      </c>
      <c r="D12" s="72">
        <f t="shared" si="0"/>
        <v>0.015775462962962977</v>
      </c>
      <c r="E12" s="73">
        <f t="shared" si="1"/>
        <v>0.015775462962962977</v>
      </c>
      <c r="F12" s="66">
        <f t="shared" si="2"/>
        <v>0</v>
      </c>
      <c r="G12" s="66">
        <f t="shared" si="3"/>
        <v>0.015277777777777777</v>
      </c>
      <c r="H12" s="73">
        <f t="shared" si="4"/>
        <v>0.0004976851851852</v>
      </c>
      <c r="I12" s="74">
        <f t="shared" si="5"/>
        <v>0</v>
      </c>
      <c r="J12" s="74">
        <f t="shared" si="6"/>
        <v>22</v>
      </c>
      <c r="K12" s="74">
        <f t="shared" si="7"/>
        <v>43.00000000000128</v>
      </c>
      <c r="L12" s="66">
        <v>10</v>
      </c>
      <c r="M12" s="75">
        <v>11</v>
      </c>
    </row>
    <row r="13" spans="1:13" ht="12.75">
      <c r="A13" s="68">
        <v>11</v>
      </c>
      <c r="B13" s="72">
        <v>0.09722222222222222</v>
      </c>
      <c r="C13" s="72">
        <v>0.11017361111111111</v>
      </c>
      <c r="D13" s="72">
        <f t="shared" si="0"/>
        <v>0.012951388888888887</v>
      </c>
      <c r="E13" s="73">
        <f t="shared" si="1"/>
        <v>0.012951388888888887</v>
      </c>
      <c r="F13" s="66">
        <f t="shared" si="2"/>
        <v>0</v>
      </c>
      <c r="G13" s="66">
        <f t="shared" si="3"/>
        <v>0.012499999999999999</v>
      </c>
      <c r="H13" s="73">
        <f t="shared" si="4"/>
        <v>0.0004513888888888883</v>
      </c>
      <c r="I13" s="74">
        <f t="shared" si="5"/>
        <v>0</v>
      </c>
      <c r="J13" s="74">
        <f t="shared" si="6"/>
        <v>18</v>
      </c>
      <c r="K13" s="74">
        <f t="shared" si="7"/>
        <v>38.99999999999995</v>
      </c>
      <c r="L13" s="66" t="s">
        <v>213</v>
      </c>
      <c r="M13" s="75">
        <v>12</v>
      </c>
    </row>
    <row r="14" spans="1:13" ht="12.75">
      <c r="A14" s="68"/>
      <c r="B14" s="72"/>
      <c r="C14" s="72"/>
      <c r="D14" s="72"/>
      <c r="E14" s="73"/>
      <c r="H14" s="73"/>
      <c r="I14" s="74"/>
      <c r="J14" s="74" t="s">
        <v>214</v>
      </c>
      <c r="K14" s="74" t="s">
        <v>214</v>
      </c>
      <c r="M14" s="75">
        <v>13</v>
      </c>
    </row>
    <row r="15" spans="1:13" ht="12.75">
      <c r="A15" s="68">
        <v>12</v>
      </c>
      <c r="B15" s="72">
        <v>0.09722222222222222</v>
      </c>
      <c r="C15" s="72">
        <v>0.11446759259259259</v>
      </c>
      <c r="D15" s="72">
        <f>C15-B15</f>
        <v>0.01724537037037037</v>
      </c>
      <c r="E15" s="73">
        <f>D15</f>
        <v>0.01724537037037037</v>
      </c>
      <c r="F15" s="66">
        <f>I15/24</f>
        <v>0</v>
      </c>
      <c r="G15" s="66">
        <f>J15/60/24</f>
        <v>0.016666666666666666</v>
      </c>
      <c r="H15" s="73">
        <f>E15-F15-G15</f>
        <v>0.0005787037037037028</v>
      </c>
      <c r="I15" s="74">
        <f>ROUNDDOWN($D15*24,0)</f>
        <v>0</v>
      </c>
      <c r="J15" s="74">
        <f>ROUNDDOWN(($D15*24-I15)*60,0)</f>
        <v>24</v>
      </c>
      <c r="K15" s="74">
        <f>H15*60*60*24</f>
        <v>49.999999999999915</v>
      </c>
      <c r="L15" s="66">
        <v>46</v>
      </c>
      <c r="M15" s="75">
        <v>14</v>
      </c>
    </row>
    <row r="16" spans="1:13" ht="12.75">
      <c r="A16" s="68">
        <v>13</v>
      </c>
      <c r="B16" s="72">
        <v>0.09722222222222222</v>
      </c>
      <c r="C16" s="72">
        <v>0.11789351851851852</v>
      </c>
      <c r="D16" s="72">
        <f>C16-B16</f>
        <v>0.0206712962962963</v>
      </c>
      <c r="E16" s="73">
        <f>D16</f>
        <v>0.0206712962962963</v>
      </c>
      <c r="F16" s="66">
        <f>I16/24</f>
        <v>0</v>
      </c>
      <c r="G16" s="66">
        <f>J16/60/24</f>
        <v>0.02013888888888889</v>
      </c>
      <c r="H16" s="73">
        <f>E16-F16-G16</f>
        <v>0.0005324074074074085</v>
      </c>
      <c r="I16" s="74">
        <f>ROUNDDOWN($D16*24,0)</f>
        <v>0</v>
      </c>
      <c r="J16" s="74">
        <f>ROUNDDOWN(($D16*24-I16)*60,0)</f>
        <v>29</v>
      </c>
      <c r="K16" s="74">
        <f>H16*60*60*24</f>
        <v>46.0000000000001</v>
      </c>
      <c r="L16" s="66">
        <v>6661</v>
      </c>
      <c r="M16" s="75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60"/>
  <sheetViews>
    <sheetView workbookViewId="0" topLeftCell="A1">
      <pane ySplit="2" topLeftCell="BM3" activePane="bottomLeft" state="frozen"/>
      <selection pane="topLeft" activeCell="A1" sqref="A1"/>
      <selection pane="bottomLeft" activeCell="B3" sqref="B3:B13"/>
    </sheetView>
  </sheetViews>
  <sheetFormatPr defaultColWidth="8.7109375" defaultRowHeight="12.75"/>
  <cols>
    <col min="1" max="1" width="7.7109375" style="41" bestFit="1" customWidth="1"/>
    <col min="2" max="2" width="5.71093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85" bestFit="1" customWidth="1"/>
    <col min="13" max="13" width="8.00390625" style="85" bestFit="1" customWidth="1"/>
    <col min="14" max="14" width="6.8515625" style="86" bestFit="1" customWidth="1"/>
    <col min="15" max="15" width="6.8515625" style="85" bestFit="1" customWidth="1"/>
    <col min="16" max="16" width="3.140625" style="42" bestFit="1" customWidth="1"/>
    <col min="17" max="17" width="4.00390625" style="42" bestFit="1" customWidth="1"/>
    <col min="18" max="18" width="4.28125" style="42" bestFit="1" customWidth="1"/>
    <col min="19" max="19" width="7.8515625" style="87" bestFit="1" customWidth="1"/>
    <col min="20" max="20" width="9.7109375" style="87" bestFit="1" customWidth="1"/>
    <col min="21" max="16384" width="8.7109375" style="42" customWidth="1"/>
  </cols>
  <sheetData>
    <row r="1" spans="1:20" ht="12.75">
      <c r="A1" s="47" t="s">
        <v>163</v>
      </c>
      <c r="B1" s="48"/>
      <c r="C1" s="49"/>
      <c r="D1" s="50" t="s">
        <v>162</v>
      </c>
      <c r="E1" s="63">
        <v>1</v>
      </c>
      <c r="F1" s="80"/>
      <c r="G1" s="80"/>
      <c r="H1" s="92" t="s">
        <v>82</v>
      </c>
      <c r="I1" s="92"/>
      <c r="J1" s="92"/>
      <c r="K1" s="53" t="s">
        <v>83</v>
      </c>
      <c r="L1" s="54" t="s">
        <v>156</v>
      </c>
      <c r="M1" s="94" t="s">
        <v>165</v>
      </c>
      <c r="N1" s="94"/>
      <c r="O1" s="64"/>
      <c r="P1" s="93" t="s">
        <v>164</v>
      </c>
      <c r="Q1" s="93"/>
      <c r="R1" s="93"/>
      <c r="S1" s="93"/>
      <c r="T1" s="93"/>
    </row>
    <row r="2" spans="1:20" ht="12.75">
      <c r="A2" s="47" t="s">
        <v>84</v>
      </c>
      <c r="B2" s="47" t="s">
        <v>159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1</v>
      </c>
      <c r="B3" s="58">
        <v>7</v>
      </c>
      <c r="C3" s="81" t="s">
        <v>157</v>
      </c>
      <c r="D3" s="81" t="s">
        <v>158</v>
      </c>
      <c r="E3" s="81">
        <v>1011</v>
      </c>
      <c r="F3" s="81" t="s">
        <v>19</v>
      </c>
      <c r="G3" s="81">
        <v>400</v>
      </c>
      <c r="H3" s="49"/>
      <c r="I3" s="49"/>
      <c r="J3" s="49" t="str">
        <f>IF(OR(F3="",K3="nl"),"",IF(L3&lt;70,"L4",IF(L3&lt;80,"L3",IF(L3&lt;90,"L2",IF(L3&lt;100,"L1",IF(L3&gt;130,"H3",IF(L3&gt;120,"H2",IF(L3&gt;110,"H1",""))))))))</f>
        <v>H3</v>
      </c>
      <c r="K3" s="49">
        <f>IF(F3="","",INDEX(Rating!$A$1:J$999,MATCH(F3,Rating!$B$1:$B$999,0),3))</f>
        <v>295</v>
      </c>
      <c r="L3" s="82">
        <f>IF(F3="","",IF(K3="nl",100,100*G3/K3))</f>
        <v>135.59322033898306</v>
      </c>
      <c r="M3" s="82">
        <f>IF(F3="","",INDEX(Rating!$A$1:$J$999,MATCH(F3,Rating!$B$1:$B$999,0),$E$1+5))</f>
        <v>103.28291219047989</v>
      </c>
      <c r="N3" s="83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2">
        <f>IF(F3="","",M3*N3)</f>
        <v>103.28291219047989</v>
      </c>
      <c r="P3" s="49">
        <v>0</v>
      </c>
      <c r="Q3" s="65">
        <v>24</v>
      </c>
      <c r="R3" s="65">
        <v>44</v>
      </c>
      <c r="S3" s="84">
        <f>IF(R3="","",IF(TYPE(R3)=2,R3,(P3*60+Q3+(R3/60))))</f>
        <v>24.733333333333334</v>
      </c>
      <c r="T3" s="84">
        <f>IF(S3="","",IF(TYPE(R3)=2,S3,S3/(O3*0.01)))</f>
        <v>23.94716880922063</v>
      </c>
    </row>
    <row r="4" spans="1:20" ht="12.75">
      <c r="A4" s="58">
        <v>2</v>
      </c>
      <c r="B4" s="58">
        <v>9</v>
      </c>
      <c r="C4" s="81" t="s">
        <v>192</v>
      </c>
      <c r="D4" s="81" t="s">
        <v>191</v>
      </c>
      <c r="E4" s="81">
        <v>1002</v>
      </c>
      <c r="F4" s="81" t="s">
        <v>12</v>
      </c>
      <c r="G4" s="81">
        <v>360</v>
      </c>
      <c r="H4" s="49"/>
      <c r="I4" s="49"/>
      <c r="J4" s="49">
        <f>IF(OR(F4="",K4="nl"),"",IF(L4&lt;70,"L4",IF(L4&lt;80,"L3",IF(L4&lt;90,"L2",IF(L4&lt;100,"L1",IF(L4&gt;130,"H3",IF(L4&gt;120,"H2",IF(L4&gt;110,"H1",""))))))))</f>
      </c>
      <c r="K4" s="49">
        <f>IF(F4="","",INDEX(Rating!$A$1:J$999,MATCH(F4,Rating!$B$1:$B$999,0),3))</f>
        <v>330</v>
      </c>
      <c r="L4" s="82">
        <f>IF(F4="","",IF(K4="nl",100,100*G4/K4))</f>
        <v>109.0909090909091</v>
      </c>
      <c r="M4" s="82">
        <f>IF(F4="","",INDEX(Rating!$A$1:$J$999,MATCH(F4,Rating!$B$1:$B$999,0),$E$1+5))</f>
        <v>98.8871774637771</v>
      </c>
      <c r="N4" s="83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2">
        <f>IF(F4="","",M4*N4)</f>
        <v>98.8871774637771</v>
      </c>
      <c r="P4" s="49">
        <v>0</v>
      </c>
      <c r="Q4" s="65" t="s">
        <v>212</v>
      </c>
      <c r="R4" s="65" t="s">
        <v>212</v>
      </c>
      <c r="S4" s="84" t="str">
        <f>IF(R4="","",IF(TYPE(R4)=2,R4,(P4*60+Q4+(R4/60))))</f>
        <v>dnf</v>
      </c>
      <c r="T4" s="84" t="str">
        <f>IF(S4="","",IF(TYPE(R4)=2,S4,S4/(O4*0.01)))</f>
        <v>dnf</v>
      </c>
    </row>
    <row r="5" spans="1:20" ht="12.75">
      <c r="A5" s="58">
        <v>3</v>
      </c>
      <c r="B5" s="58">
        <v>2</v>
      </c>
      <c r="C5" s="81" t="s">
        <v>168</v>
      </c>
      <c r="D5" s="81" t="s">
        <v>215</v>
      </c>
      <c r="E5" s="81"/>
      <c r="F5" s="81" t="s">
        <v>12</v>
      </c>
      <c r="G5" s="81">
        <v>350</v>
      </c>
      <c r="H5" s="49"/>
      <c r="I5" s="49"/>
      <c r="J5" s="49">
        <f>IF(OR(F5="",K5="nl"),"",IF(L5&lt;70,"L4",IF(L5&lt;80,"L3",IF(L5&lt;90,"L2",IF(L5&lt;100,"L1",IF(L5&gt;130,"H3",IF(L5&gt;120,"H2",IF(L5&gt;110,"H1",""))))))))</f>
      </c>
      <c r="K5" s="49">
        <f>IF(F5="","",INDEX(Rating!$A$1:J$999,MATCH(F5,Rating!$B$1:$B$999,0),3))</f>
        <v>330</v>
      </c>
      <c r="L5" s="82">
        <f>IF(F5="","",IF(K5="nl",100,100*G5/K5))</f>
        <v>106.06060606060606</v>
      </c>
      <c r="M5" s="82">
        <f>IF(F5="","",INDEX(Rating!$A$1:$J$999,MATCH(F5,Rating!$B$1:$B$999,0),$E$1+5))</f>
        <v>98.8871774637771</v>
      </c>
      <c r="N5" s="83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2">
        <f>IF(F5="","",M5*N5)</f>
        <v>98.8871774637771</v>
      </c>
      <c r="P5" s="49">
        <v>0</v>
      </c>
      <c r="Q5" s="65">
        <v>20</v>
      </c>
      <c r="R5" s="65">
        <v>12</v>
      </c>
      <c r="S5" s="84">
        <f>IF(R5="","",IF(TYPE(R5)=2,R5,(P5*60+Q5+(R5/60))))</f>
        <v>20.2</v>
      </c>
      <c r="T5" s="84">
        <f>IF(S5="","",IF(TYPE(R5)=2,S5,S5/(O5*0.01)))</f>
        <v>20.427319818486442</v>
      </c>
    </row>
    <row r="6" spans="1:20" ht="12.75">
      <c r="A6" s="58">
        <v>4</v>
      </c>
      <c r="B6" s="58">
        <v>8</v>
      </c>
      <c r="C6" s="81" t="s">
        <v>194</v>
      </c>
      <c r="D6" s="81" t="s">
        <v>191</v>
      </c>
      <c r="E6" s="81"/>
      <c r="F6" s="81" t="s">
        <v>173</v>
      </c>
      <c r="G6" s="81">
        <v>360</v>
      </c>
      <c r="H6" s="49"/>
      <c r="I6" s="49"/>
      <c r="J6" s="49">
        <f>IF(OR(F6="",K6="nl"),"",IF(L6&lt;70,"L4",IF(L6&lt;80,"L3",IF(L6&lt;90,"L2",IF(L6&lt;100,"L1",IF(L6&gt;130,"H3",IF(L6&gt;120,"H2",IF(L6&gt;110,"H1",""))))))))</f>
      </c>
      <c r="K6" s="49" t="str">
        <f>IF(F6="","",INDEX(Rating!$A$1:J$999,MATCH(F6,Rating!$B$1:$B$999,0),3))</f>
        <v>nl</v>
      </c>
      <c r="L6" s="82">
        <f>IF(F6="","",IF(K6="nl",100,100*G6/K6))</f>
        <v>100</v>
      </c>
      <c r="M6" s="82">
        <f>IF(F6="","",INDEX(Rating!$A$1:$J$999,MATCH(F6,Rating!$B$1:$B$999,0),$E$1+5))</f>
        <v>100.20632195569887</v>
      </c>
      <c r="N6" s="83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2">
        <f>IF(F6="","",M6*N6)</f>
        <v>100.20632195569887</v>
      </c>
      <c r="P6" s="49">
        <v>0</v>
      </c>
      <c r="Q6" s="65">
        <v>24</v>
      </c>
      <c r="R6" s="65">
        <v>45</v>
      </c>
      <c r="S6" s="84">
        <f>IF(R6="","",IF(TYPE(R6)=2,R6,(P6*60+Q6+(R6/60))))</f>
        <v>24.75</v>
      </c>
      <c r="T6" s="84">
        <f>IF(S6="","",IF(TYPE(R6)=2,S6,S6/(O6*0.01)))</f>
        <v>24.6990404566909</v>
      </c>
    </row>
    <row r="7" spans="1:20" ht="12.75">
      <c r="A7" s="58">
        <v>5</v>
      </c>
      <c r="B7" s="58">
        <v>11</v>
      </c>
      <c r="C7" s="81" t="s">
        <v>177</v>
      </c>
      <c r="D7" s="81"/>
      <c r="E7" s="81">
        <v>136</v>
      </c>
      <c r="F7" s="81" t="s">
        <v>30</v>
      </c>
      <c r="G7" s="81">
        <v>185</v>
      </c>
      <c r="H7" s="49"/>
      <c r="I7" s="49"/>
      <c r="J7" s="49">
        <f>IF(OR(F7="",K7="nl"),"",IF(L7&lt;70,"L4",IF(L7&lt;80,"L3",IF(L7&lt;90,"L2",IF(L7&lt;100,"L1",IF(L7&gt;130,"H3",IF(L7&gt;120,"H2",IF(L7&gt;110,"H1",""))))))))</f>
      </c>
      <c r="K7" s="49">
        <f>IF(F7="","",INDEX(Rating!$A$1:J$999,MATCH(F7,Rating!$B$1:$B$999,0),3))</f>
        <v>175</v>
      </c>
      <c r="L7" s="82">
        <f>IF(F7="","",IF(K7="nl",100,100*G7/K7))</f>
        <v>105.71428571428571</v>
      </c>
      <c r="M7" s="82">
        <f>IF(F7="","",INDEX(Rating!$A$1:$J$999,MATCH(F7,Rating!$B$1:$B$999,0),$E$1+5))</f>
        <v>104.01618371840783</v>
      </c>
      <c r="N7" s="83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2">
        <f>IF(F7="","",M7*N7)</f>
        <v>104.01618371840783</v>
      </c>
      <c r="P7" s="49">
        <v>0</v>
      </c>
      <c r="Q7" s="65" t="s">
        <v>214</v>
      </c>
      <c r="R7" s="65" t="s">
        <v>214</v>
      </c>
      <c r="S7" s="84" t="str">
        <f>IF(R7="","",IF(TYPE(R7)=2,R7,(P7*60+Q7+(R7/60))))</f>
        <v>dns</v>
      </c>
      <c r="T7" s="84" t="str">
        <f>IF(S7="","",IF(TYPE(R7)=2,S7,S7/(O7*0.01)))</f>
        <v>dns</v>
      </c>
    </row>
    <row r="8" spans="1:20" ht="12.75">
      <c r="A8" s="58">
        <v>6</v>
      </c>
      <c r="B8" s="58">
        <v>10</v>
      </c>
      <c r="C8" s="81" t="s">
        <v>219</v>
      </c>
      <c r="D8" s="81" t="s">
        <v>218</v>
      </c>
      <c r="E8" s="81">
        <v>112</v>
      </c>
      <c r="F8" s="81" t="s">
        <v>180</v>
      </c>
      <c r="G8" s="81">
        <v>339</v>
      </c>
      <c r="H8" s="49"/>
      <c r="I8" s="49"/>
      <c r="J8" s="49" t="str">
        <f>IF(OR(F8="",K8="nl"),"",IF(L8&lt;70,"L4",IF(L8&lt;80,"L3",IF(L8&lt;90,"L2",IF(L8&lt;100,"L1",IF(L8&gt;130,"H3",IF(L8&gt;120,"H2",IF(L8&gt;110,"H1",""))))))))</f>
        <v>H1</v>
      </c>
      <c r="K8" s="49">
        <f>IF(F8="","",INDEX(Rating!$A$1:J$999,MATCH(F8,Rating!$B$1:$B$999,0),3))</f>
        <v>300</v>
      </c>
      <c r="L8" s="82">
        <f>IF(F8="","",IF(K8="nl",100,100*G8/K8))</f>
        <v>113</v>
      </c>
      <c r="M8" s="82">
        <f>IF(F8="","",INDEX(Rating!$A$1:$J$999,MATCH(F8,Rating!$B$1:$B$999,0),$E$1+5))</f>
        <v>114.22271024945792</v>
      </c>
      <c r="N8" s="83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2">
        <f>IF(F8="","",M8*N8)</f>
        <v>114.22271024945792</v>
      </c>
      <c r="P8" s="49">
        <v>0</v>
      </c>
      <c r="Q8" s="65" t="s">
        <v>212</v>
      </c>
      <c r="R8" s="65" t="s">
        <v>212</v>
      </c>
      <c r="S8" s="84" t="str">
        <f>IF(R8="","",IF(TYPE(R8)=2,R8,(P8*60+Q8+(R8/60))))</f>
        <v>dnf</v>
      </c>
      <c r="T8" s="84" t="str">
        <f>IF(S8="","",IF(TYPE(R8)=2,S8,S8/(O8*0.01)))</f>
        <v>dnf</v>
      </c>
    </row>
    <row r="9" spans="1:20" ht="12.75">
      <c r="A9" s="58">
        <v>7</v>
      </c>
      <c r="B9" s="58">
        <v>6</v>
      </c>
      <c r="C9" s="81" t="s">
        <v>179</v>
      </c>
      <c r="D9" s="81"/>
      <c r="E9" s="81">
        <v>108400</v>
      </c>
      <c r="F9" s="81" t="s">
        <v>14</v>
      </c>
      <c r="G9" s="81">
        <v>185</v>
      </c>
      <c r="H9" s="49"/>
      <c r="I9" s="49"/>
      <c r="J9" s="49" t="str">
        <f>IF(OR(F9="",K9="nl"),"",IF(L9&lt;70,"L4",IF(L9&lt;80,"L3",IF(L9&lt;90,"L2",IF(L9&lt;100,"L1",IF(L9&gt;130,"H3",IF(L9&gt;120,"H2",IF(L9&gt;110,"H1",""))))))))</f>
        <v>L4</v>
      </c>
      <c r="K9" s="49">
        <f>IF(F9="","",INDEX(Rating!$A$1:J$999,MATCH(F9,Rating!$B$1:$B$999,0),3))</f>
        <v>285</v>
      </c>
      <c r="L9" s="82">
        <f>IF(F9="","",IF(K9="nl",100,100*G9/K9))</f>
        <v>64.91228070175438</v>
      </c>
      <c r="M9" s="82">
        <f>IF(F9="","",INDEX(Rating!$A$1:$J$999,MATCH(F9,Rating!$B$1:$B$999,0),$E$1+5))</f>
        <v>118.0051722294663</v>
      </c>
      <c r="N9" s="83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2">
        <f>IF(F9="","",M9*N9)</f>
        <v>118.0051722294663</v>
      </c>
      <c r="P9" s="49">
        <v>0</v>
      </c>
      <c r="Q9" s="65">
        <v>27</v>
      </c>
      <c r="R9" s="65">
        <v>37</v>
      </c>
      <c r="S9" s="84">
        <v>27</v>
      </c>
      <c r="T9" s="84">
        <f>IF(S9="","",IF(TYPE(R9)=2,S9,S9/(O9*0.01)))</f>
        <v>22.880353030202187</v>
      </c>
    </row>
    <row r="10" spans="1:20" ht="12.75">
      <c r="A10" s="58">
        <v>8</v>
      </c>
      <c r="B10" s="58">
        <v>1</v>
      </c>
      <c r="C10" s="81" t="s">
        <v>174</v>
      </c>
      <c r="D10" s="81"/>
      <c r="E10" s="81">
        <v>112320</v>
      </c>
      <c r="F10" s="81" t="s">
        <v>14</v>
      </c>
      <c r="G10" s="81">
        <v>165</v>
      </c>
      <c r="H10" s="49"/>
      <c r="I10" s="49"/>
      <c r="J10" s="49" t="str">
        <f>IF(OR(F10="",K10="nl"),"",IF(L10&lt;70,"L4",IF(L10&lt;80,"L3",IF(L10&lt;90,"L2",IF(L10&lt;100,"L1",IF(L10&gt;130,"H3",IF(L10&gt;120,"H2",IF(L10&gt;110,"H1",""))))))))</f>
        <v>L4</v>
      </c>
      <c r="K10" s="49">
        <f>IF(F10="","",INDEX(Rating!$A$1:J$999,MATCH(F10,Rating!$B$1:$B$999,0),3))</f>
        <v>285</v>
      </c>
      <c r="L10" s="82">
        <f>IF(F10="","",IF(K10="nl",100,100*G10/K10))</f>
        <v>57.89473684210526</v>
      </c>
      <c r="M10" s="82">
        <f>IF(F10="","",INDEX(Rating!$A$1:$J$999,MATCH(F10,Rating!$B$1:$B$999,0),$E$1+5))</f>
        <v>118.0051722294663</v>
      </c>
      <c r="N10" s="83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2">
        <f>IF(F10="","",M10*N10)</f>
        <v>118.0051722294663</v>
      </c>
      <c r="P10" s="49">
        <v>0</v>
      </c>
      <c r="Q10" s="65">
        <v>23</v>
      </c>
      <c r="R10" s="65">
        <v>32</v>
      </c>
      <c r="S10" s="84">
        <f>IF(R10="","",IF(TYPE(R10)=2,R10,(P10*60+Q10+(R10/60))))</f>
        <v>23.533333333333335</v>
      </c>
      <c r="T10" s="84">
        <f>IF(S10="","",IF(TYPE(R10)=2,S10,S10/(O10*0.01)))</f>
        <v>19.942628690521907</v>
      </c>
    </row>
    <row r="11" spans="1:20" ht="12.75">
      <c r="A11" s="58">
        <v>9</v>
      </c>
      <c r="B11" s="58">
        <v>5</v>
      </c>
      <c r="C11" s="81" t="s">
        <v>175</v>
      </c>
      <c r="D11" s="81"/>
      <c r="E11" s="81">
        <v>6661</v>
      </c>
      <c r="F11" s="81" t="s">
        <v>16</v>
      </c>
      <c r="G11" s="81">
        <v>200</v>
      </c>
      <c r="H11" s="49"/>
      <c r="I11" s="49"/>
      <c r="J11" s="49" t="str">
        <f>IF(OR(F11="",K11="nl"),"",IF(L11&lt;70,"L4",IF(L11&lt;80,"L3",IF(L11&lt;90,"L2",IF(L11&lt;100,"L1",IF(L11&gt;130,"H3",IF(L11&gt;120,"H2",IF(L11&gt;110,"H1",""))))))))</f>
        <v>H2</v>
      </c>
      <c r="K11" s="49">
        <f>IF(F11="","",INDEX(Rating!$A$1:J$999,MATCH(F11,Rating!$B$1:$B$999,0),3))</f>
        <v>160</v>
      </c>
      <c r="L11" s="82">
        <f>IF(F11="","",IF(K11="nl",100,100*G11/K11))</f>
        <v>125</v>
      </c>
      <c r="M11" s="82">
        <f>IF(F11="","",INDEX(Rating!$A$1:$J$999,MATCH(F11,Rating!$B$1:$B$999,0),$E$1+5))</f>
        <v>115.75587472046509</v>
      </c>
      <c r="N11" s="83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2">
        <f>IF(F11="","",M11*N11)</f>
        <v>115.75587472046509</v>
      </c>
      <c r="P11" s="49">
        <v>0</v>
      </c>
      <c r="Q11" s="65">
        <v>24</v>
      </c>
      <c r="R11" s="65">
        <v>26</v>
      </c>
      <c r="S11" s="84">
        <f>IF(R11="","",IF(TYPE(R11)=2,R11,(P11*60+Q11+(R11/60))))</f>
        <v>24.433333333333334</v>
      </c>
      <c r="T11" s="84">
        <f>IF(S11="","",IF(TYPE(R11)=2,S11,S11/(O11*0.01)))</f>
        <v>21.107640015970297</v>
      </c>
    </row>
    <row r="12" spans="1:20" ht="12.75">
      <c r="A12" s="58">
        <v>10</v>
      </c>
      <c r="B12" s="58">
        <v>4</v>
      </c>
      <c r="C12" s="81" t="s">
        <v>220</v>
      </c>
      <c r="D12" s="81"/>
      <c r="E12" s="81"/>
      <c r="F12" s="81" t="s">
        <v>222</v>
      </c>
      <c r="G12" s="81">
        <v>170</v>
      </c>
      <c r="H12" s="49"/>
      <c r="I12" s="49"/>
      <c r="J12" s="49">
        <f>IF(OR(F12="",K12="nl"),"",IF(L12&lt;70,"L4",IF(L12&lt;80,"L3",IF(L12&lt;90,"L2",IF(L12&lt;100,"L1",IF(L12&gt;130,"H3",IF(L12&gt;120,"H2",IF(L12&gt;110,"H1",""))))))))</f>
      </c>
      <c r="K12" s="49" t="str">
        <f>IF(F12="","",INDEX('[1]Rating'!$A$1:J$1000,MATCH(F12,'[1]Rating'!$B$1:$B$1000,0),3))</f>
        <v>nl</v>
      </c>
      <c r="L12" s="60">
        <f>IF(F12="","",IF(K12="nl",100,100*G12/K12))</f>
        <v>100</v>
      </c>
      <c r="M12" s="60">
        <f>IF(F12="","",INDEX('[1]Rating'!$A$1:$J$1000,MATCH(F12,'[1]Rating'!$B$1:$B$1000,0),$E$1+5))</f>
        <v>136</v>
      </c>
      <c r="N12" s="61">
        <f>IF(F12="","",IF(H12="",1,INDEX('[1]Adjustment'!$A$1:$H$99,MATCH(H12,'[1]Adjustment'!$B$1:$B$99,0),$E$1+3))*IF(I12="",1,INDEX('[1]Adjustment'!$A$1:$H$99,MATCH(I12,'[1]Adjustment'!$B$1:$B$99,0),$E$1+3))*IF(J12="",1,INDEX('[1]Adjustment'!$A$1:$H$99,MATCH(J12,'[1]Adjustment'!$B$1:$B$99,0),$E$1+3)))</f>
        <v>1</v>
      </c>
      <c r="O12" s="60">
        <f>IF(F12="","",M12*N12)</f>
        <v>136</v>
      </c>
      <c r="P12" s="49">
        <v>0</v>
      </c>
      <c r="Q12" s="65">
        <v>28</v>
      </c>
      <c r="R12" s="65">
        <v>12</v>
      </c>
      <c r="S12" s="62">
        <f>IF(R12="","",IF(TYPE(R12)=2,R12,(P12*60+Q12+(R12/60))))</f>
        <v>28.2</v>
      </c>
      <c r="T12" s="62">
        <f>IF(S12="","",IF(TYPE(R12)=2,S12,S12/(O12*0.01)))</f>
        <v>20.735294117647058</v>
      </c>
    </row>
    <row r="13" spans="1:20" ht="12.75">
      <c r="A13" s="58">
        <v>11</v>
      </c>
      <c r="B13" s="58">
        <v>3</v>
      </c>
      <c r="C13" s="81" t="s">
        <v>221</v>
      </c>
      <c r="D13" s="81"/>
      <c r="E13" s="81">
        <v>723</v>
      </c>
      <c r="F13" s="81" t="s">
        <v>30</v>
      </c>
      <c r="G13" s="81">
        <v>170</v>
      </c>
      <c r="H13" s="49"/>
      <c r="I13" s="49"/>
      <c r="J13" s="49" t="str">
        <f>IF(OR(F13="",K13="nl"),"",IF(L13&lt;70,"L4",IF(L13&lt;80,"L3",IF(L13&lt;90,"L2",IF(L13&lt;100,"L1",IF(L13&gt;130,"H3",IF(L13&gt;120,"H2",IF(L13&gt;110,"H1",""))))))))</f>
        <v>L1</v>
      </c>
      <c r="K13" s="49">
        <f>IF(F13="","",INDEX('[1]Rating'!$A$1:J$1000,MATCH(F13,'[1]Rating'!$B$1:$B$1000,0),3))</f>
        <v>175</v>
      </c>
      <c r="L13" s="60">
        <f>IF(F13="","",IF(K13="nl",100,100*G13/K13))</f>
        <v>97.14285714285714</v>
      </c>
      <c r="M13" s="60">
        <f>IF(F13="","",INDEX('[1]Rating'!$A$1:$J$1000,MATCH(F13,'[1]Rating'!$B$1:$B$1000,0),$E$1+5))</f>
        <v>104.01618371840783</v>
      </c>
      <c r="N13" s="61">
        <f>IF(F13="","",IF(H13="",1,INDEX('[1]Adjustment'!$A$1:$H$99,MATCH(H13,'[1]Adjustment'!$B$1:$B$99,0),$E$1+3))*IF(I13="",1,INDEX('[1]Adjustment'!$A$1:$H$99,MATCH(I13,'[1]Adjustment'!$B$1:$B$99,0),$E$1+3))*IF(J13="",1,INDEX('[1]Adjustment'!$A$1:$H$99,MATCH(J13,'[1]Adjustment'!$B$1:$B$99,0),$E$1+3)))</f>
        <v>1</v>
      </c>
      <c r="O13" s="60">
        <f>IF(F13="","",M13*N13)</f>
        <v>104.01618371840783</v>
      </c>
      <c r="P13" s="49">
        <v>0</v>
      </c>
      <c r="Q13" s="65">
        <v>21</v>
      </c>
      <c r="R13" s="65">
        <v>17</v>
      </c>
      <c r="S13" s="62">
        <f>IF(R13="","",IF(TYPE(R13)=2,R13,(P13*60+Q13+(R13/60))))</f>
        <v>21.283333333333335</v>
      </c>
      <c r="T13" s="62">
        <f>IF(S13="","",IF(TYPE(R13)=2,S13,S13/(O13*0.01)))</f>
        <v>20.461559511692414</v>
      </c>
    </row>
    <row r="14" spans="1:20" ht="12.75">
      <c r="A14" s="58"/>
      <c r="B14" s="58"/>
      <c r="C14" s="81"/>
      <c r="D14" s="81"/>
      <c r="E14" s="81"/>
      <c r="F14" s="81"/>
      <c r="G14" s="81"/>
      <c r="H14" s="49"/>
      <c r="I14" s="49"/>
      <c r="J14" s="49"/>
      <c r="K14" s="49"/>
      <c r="L14" s="82"/>
      <c r="M14" s="82"/>
      <c r="N14" s="83"/>
      <c r="O14" s="82"/>
      <c r="P14" s="49"/>
      <c r="Q14" s="65"/>
      <c r="R14" s="65"/>
      <c r="S14" s="84"/>
      <c r="T14" s="84"/>
    </row>
    <row r="15" spans="1:20" ht="12.75">
      <c r="A15" s="58"/>
      <c r="B15" s="58"/>
      <c r="C15" s="81"/>
      <c r="D15" s="81"/>
      <c r="E15" s="81"/>
      <c r="F15" s="81"/>
      <c r="G15" s="81"/>
      <c r="H15" s="49"/>
      <c r="I15" s="49"/>
      <c r="J15" s="49"/>
      <c r="K15" s="49"/>
      <c r="L15" s="82"/>
      <c r="M15" s="82"/>
      <c r="N15" s="83"/>
      <c r="O15" s="82"/>
      <c r="P15" s="49"/>
      <c r="Q15" s="65"/>
      <c r="R15" s="65"/>
      <c r="S15" s="84"/>
      <c r="T15" s="84"/>
    </row>
    <row r="16" spans="1:20" ht="12.75">
      <c r="A16" s="58"/>
      <c r="B16" s="58"/>
      <c r="C16" s="81"/>
      <c r="D16" s="81"/>
      <c r="E16" s="81"/>
      <c r="F16" s="81"/>
      <c r="G16" s="81"/>
      <c r="H16" s="49"/>
      <c r="I16" s="49"/>
      <c r="J16" s="49"/>
      <c r="K16" s="49"/>
      <c r="L16" s="82"/>
      <c r="M16" s="82"/>
      <c r="N16" s="83"/>
      <c r="O16" s="82"/>
      <c r="P16" s="49"/>
      <c r="Q16" s="65"/>
      <c r="R16" s="65"/>
      <c r="S16" s="84"/>
      <c r="T16" s="84"/>
    </row>
    <row r="17" spans="1:20" ht="12.75">
      <c r="A17" s="58"/>
      <c r="B17" s="58"/>
      <c r="C17" s="81"/>
      <c r="D17" s="81"/>
      <c r="E17" s="81"/>
      <c r="F17" s="81"/>
      <c r="G17" s="81"/>
      <c r="H17" s="49"/>
      <c r="I17" s="49"/>
      <c r="J17" s="49"/>
      <c r="K17" s="49"/>
      <c r="L17" s="82"/>
      <c r="M17" s="82"/>
      <c r="N17" s="83"/>
      <c r="O17" s="82"/>
      <c r="P17" s="49"/>
      <c r="Q17" s="65"/>
      <c r="R17" s="65"/>
      <c r="S17" s="84"/>
      <c r="T17" s="84"/>
    </row>
    <row r="18" spans="1:20" ht="12.75">
      <c r="A18" s="58"/>
      <c r="B18" s="58"/>
      <c r="C18" s="81"/>
      <c r="D18" s="81"/>
      <c r="E18" s="81"/>
      <c r="F18" s="81"/>
      <c r="G18" s="81"/>
      <c r="H18" s="49"/>
      <c r="I18" s="49"/>
      <c r="J18" s="49"/>
      <c r="K18" s="49"/>
      <c r="L18" s="82"/>
      <c r="M18" s="82"/>
      <c r="N18" s="83"/>
      <c r="O18" s="82"/>
      <c r="P18" s="49"/>
      <c r="Q18" s="65"/>
      <c r="R18" s="65"/>
      <c r="S18" s="84"/>
      <c r="T18" s="84"/>
    </row>
    <row r="19" spans="1:20" ht="12.75">
      <c r="A19" s="58"/>
      <c r="B19" s="58"/>
      <c r="C19" s="81"/>
      <c r="D19" s="81"/>
      <c r="E19" s="81"/>
      <c r="F19" s="81"/>
      <c r="G19" s="81"/>
      <c r="H19" s="49"/>
      <c r="I19" s="49"/>
      <c r="J19" s="49"/>
      <c r="K19" s="49"/>
      <c r="L19" s="82"/>
      <c r="M19" s="82"/>
      <c r="N19" s="83"/>
      <c r="O19" s="82"/>
      <c r="P19" s="49"/>
      <c r="Q19" s="65"/>
      <c r="R19" s="65"/>
      <c r="S19" s="84"/>
      <c r="T19" s="84"/>
    </row>
    <row r="20" spans="1:20" ht="12.75">
      <c r="A20" s="58"/>
      <c r="B20" s="58"/>
      <c r="C20" s="81"/>
      <c r="D20" s="81"/>
      <c r="E20" s="81"/>
      <c r="F20" s="81"/>
      <c r="G20" s="81"/>
      <c r="H20" s="49"/>
      <c r="I20" s="49"/>
      <c r="J20" s="49"/>
      <c r="K20" s="49"/>
      <c r="L20" s="82"/>
      <c r="M20" s="82"/>
      <c r="N20" s="83"/>
      <c r="O20" s="82"/>
      <c r="P20" s="49"/>
      <c r="Q20" s="65"/>
      <c r="R20" s="65"/>
      <c r="S20" s="84"/>
      <c r="T20" s="84"/>
    </row>
    <row r="21" spans="1:20" ht="12.75">
      <c r="A21" s="58"/>
      <c r="B21" s="58"/>
      <c r="C21" s="81"/>
      <c r="D21" s="81"/>
      <c r="E21" s="81"/>
      <c r="F21" s="81"/>
      <c r="G21" s="81"/>
      <c r="H21" s="49"/>
      <c r="I21" s="49"/>
      <c r="J21" s="49"/>
      <c r="K21" s="49"/>
      <c r="L21" s="82"/>
      <c r="M21" s="82"/>
      <c r="N21" s="83"/>
      <c r="O21" s="82"/>
      <c r="P21" s="49"/>
      <c r="Q21" s="65"/>
      <c r="R21" s="65"/>
      <c r="S21" s="84"/>
      <c r="T21" s="84"/>
    </row>
    <row r="22" spans="1:20" ht="12.75">
      <c r="A22" s="58"/>
      <c r="B22" s="58"/>
      <c r="C22" s="81"/>
      <c r="D22" s="81"/>
      <c r="E22" s="81"/>
      <c r="F22" s="81"/>
      <c r="G22" s="81"/>
      <c r="H22" s="49"/>
      <c r="I22" s="49"/>
      <c r="J22" s="49"/>
      <c r="K22" s="49"/>
      <c r="L22" s="82"/>
      <c r="M22" s="82"/>
      <c r="N22" s="83"/>
      <c r="O22" s="82"/>
      <c r="P22" s="49"/>
      <c r="Q22" s="65"/>
      <c r="R22" s="65"/>
      <c r="S22" s="84"/>
      <c r="T22" s="84"/>
    </row>
    <row r="23" spans="1:20" ht="12.75">
      <c r="A23" s="58"/>
      <c r="B23" s="58"/>
      <c r="C23" s="81"/>
      <c r="D23" s="81"/>
      <c r="E23" s="81"/>
      <c r="F23" s="81"/>
      <c r="G23" s="81"/>
      <c r="H23" s="49"/>
      <c r="I23" s="49"/>
      <c r="J23" s="49"/>
      <c r="K23" s="49"/>
      <c r="L23" s="82"/>
      <c r="M23" s="82"/>
      <c r="N23" s="83"/>
      <c r="O23" s="82"/>
      <c r="P23" s="49"/>
      <c r="Q23" s="65"/>
      <c r="R23" s="65"/>
      <c r="S23" s="84"/>
      <c r="T23" s="84"/>
    </row>
    <row r="24" spans="1:20" ht="12.75">
      <c r="A24" s="58"/>
      <c r="B24" s="58"/>
      <c r="C24" s="81"/>
      <c r="D24" s="81"/>
      <c r="E24" s="81"/>
      <c r="F24" s="81"/>
      <c r="G24" s="81"/>
      <c r="H24" s="49"/>
      <c r="I24" s="49"/>
      <c r="J24" s="49"/>
      <c r="K24" s="49"/>
      <c r="L24" s="82"/>
      <c r="M24" s="82"/>
      <c r="N24" s="83"/>
      <c r="O24" s="82"/>
      <c r="P24" s="49"/>
      <c r="Q24" s="65"/>
      <c r="R24" s="65"/>
      <c r="S24" s="84"/>
      <c r="T24" s="84"/>
    </row>
    <row r="25" spans="1:20" ht="12.75">
      <c r="A25" s="58"/>
      <c r="B25" s="58"/>
      <c r="C25" s="81"/>
      <c r="D25" s="81"/>
      <c r="E25" s="81"/>
      <c r="F25" s="81"/>
      <c r="G25" s="81"/>
      <c r="H25" s="49"/>
      <c r="I25" s="49"/>
      <c r="J25" s="49"/>
      <c r="K25" s="49"/>
      <c r="L25" s="82"/>
      <c r="M25" s="82"/>
      <c r="N25" s="83"/>
      <c r="O25" s="82"/>
      <c r="P25" s="49"/>
      <c r="Q25" s="65"/>
      <c r="R25" s="65"/>
      <c r="S25" s="84"/>
      <c r="T25" s="84"/>
    </row>
    <row r="26" spans="1:20" ht="12.75">
      <c r="A26" s="58"/>
      <c r="B26" s="58"/>
      <c r="C26" s="81"/>
      <c r="D26" s="81"/>
      <c r="E26" s="81"/>
      <c r="F26" s="81"/>
      <c r="G26" s="81"/>
      <c r="H26" s="49"/>
      <c r="I26" s="49"/>
      <c r="J26" s="49"/>
      <c r="K26" s="49"/>
      <c r="L26" s="82"/>
      <c r="M26" s="82"/>
      <c r="N26" s="83"/>
      <c r="O26" s="82"/>
      <c r="P26" s="49"/>
      <c r="Q26" s="65"/>
      <c r="R26" s="65"/>
      <c r="S26" s="84"/>
      <c r="T26" s="84"/>
    </row>
    <row r="27" spans="1:20" ht="12.75">
      <c r="A27" s="58"/>
      <c r="B27" s="58"/>
      <c r="C27" s="81"/>
      <c r="D27" s="81"/>
      <c r="E27" s="81"/>
      <c r="F27" s="81"/>
      <c r="G27" s="81"/>
      <c r="H27" s="49"/>
      <c r="I27" s="49"/>
      <c r="J27" s="49"/>
      <c r="K27" s="49"/>
      <c r="L27" s="82"/>
      <c r="M27" s="82"/>
      <c r="N27" s="83"/>
      <c r="O27" s="82"/>
      <c r="P27" s="49"/>
      <c r="Q27" s="65"/>
      <c r="R27" s="65"/>
      <c r="S27" s="84"/>
      <c r="T27" s="84"/>
    </row>
    <row r="28" spans="1:20" ht="12.75">
      <c r="A28" s="58"/>
      <c r="B28" s="58"/>
      <c r="C28" s="81"/>
      <c r="D28" s="81"/>
      <c r="E28" s="81"/>
      <c r="F28" s="81"/>
      <c r="G28" s="81"/>
      <c r="H28" s="49"/>
      <c r="I28" s="49"/>
      <c r="J28" s="49"/>
      <c r="K28" s="49"/>
      <c r="L28" s="82"/>
      <c r="M28" s="82"/>
      <c r="N28" s="83"/>
      <c r="O28" s="82"/>
      <c r="P28" s="49"/>
      <c r="Q28" s="65"/>
      <c r="R28" s="65"/>
      <c r="S28" s="84"/>
      <c r="T28" s="84"/>
    </row>
    <row r="29" spans="1:20" ht="12.75">
      <c r="A29" s="58"/>
      <c r="B29" s="58"/>
      <c r="C29" s="81"/>
      <c r="D29" s="81"/>
      <c r="E29" s="81"/>
      <c r="F29" s="81"/>
      <c r="G29" s="81"/>
      <c r="H29" s="49"/>
      <c r="I29" s="49"/>
      <c r="J29" s="49"/>
      <c r="K29" s="49"/>
      <c r="L29" s="82"/>
      <c r="M29" s="82"/>
      <c r="N29" s="83"/>
      <c r="O29" s="82"/>
      <c r="P29" s="49"/>
      <c r="Q29" s="65"/>
      <c r="R29" s="65"/>
      <c r="S29" s="84"/>
      <c r="T29" s="84"/>
    </row>
    <row r="30" spans="1:20" ht="12.75">
      <c r="A30" s="58"/>
      <c r="B30" s="58"/>
      <c r="C30" s="81"/>
      <c r="D30" s="81"/>
      <c r="E30" s="81"/>
      <c r="F30" s="81"/>
      <c r="G30" s="81"/>
      <c r="H30" s="49"/>
      <c r="I30" s="49"/>
      <c r="J30" s="49"/>
      <c r="K30" s="49"/>
      <c r="L30" s="82"/>
      <c r="M30" s="82"/>
      <c r="N30" s="83"/>
      <c r="O30" s="82"/>
      <c r="P30" s="49"/>
      <c r="Q30" s="65"/>
      <c r="R30" s="65"/>
      <c r="S30" s="84"/>
      <c r="T30" s="84"/>
    </row>
    <row r="31" spans="1:20" ht="12.75">
      <c r="A31" s="58"/>
      <c r="B31" s="58"/>
      <c r="C31" s="81"/>
      <c r="D31" s="81"/>
      <c r="E31" s="81"/>
      <c r="F31" s="81"/>
      <c r="G31" s="81"/>
      <c r="H31" s="49"/>
      <c r="I31" s="49"/>
      <c r="J31" s="49"/>
      <c r="K31" s="49"/>
      <c r="L31" s="82"/>
      <c r="M31" s="82"/>
      <c r="N31" s="83"/>
      <c r="O31" s="82"/>
      <c r="P31" s="49"/>
      <c r="Q31" s="65"/>
      <c r="R31" s="65"/>
      <c r="S31" s="84"/>
      <c r="T31" s="84"/>
    </row>
    <row r="32" spans="1:20" ht="12.75">
      <c r="A32" s="58"/>
      <c r="B32" s="58"/>
      <c r="C32" s="81"/>
      <c r="D32" s="81"/>
      <c r="E32" s="81"/>
      <c r="F32" s="81"/>
      <c r="G32" s="81"/>
      <c r="H32" s="49"/>
      <c r="I32" s="49"/>
      <c r="J32" s="49"/>
      <c r="K32" s="49"/>
      <c r="L32" s="82"/>
      <c r="M32" s="82"/>
      <c r="N32" s="83"/>
      <c r="O32" s="82"/>
      <c r="P32" s="49"/>
      <c r="Q32" s="65"/>
      <c r="R32" s="65"/>
      <c r="S32" s="84"/>
      <c r="T32" s="84"/>
    </row>
    <row r="33" spans="1:20" ht="12.75">
      <c r="A33" s="58"/>
      <c r="B33" s="58"/>
      <c r="C33" s="81"/>
      <c r="D33" s="81"/>
      <c r="E33" s="81"/>
      <c r="F33" s="81"/>
      <c r="G33" s="81"/>
      <c r="H33" s="49"/>
      <c r="I33" s="49"/>
      <c r="J33" s="49"/>
      <c r="K33" s="49"/>
      <c r="L33" s="82"/>
      <c r="M33" s="82"/>
      <c r="N33" s="83"/>
      <c r="O33" s="82"/>
      <c r="P33" s="49"/>
      <c r="Q33" s="65"/>
      <c r="R33" s="65"/>
      <c r="S33" s="84"/>
      <c r="T33" s="84"/>
    </row>
    <row r="34" spans="1:20" ht="12.75">
      <c r="A34" s="58"/>
      <c r="B34" s="58"/>
      <c r="C34" s="81"/>
      <c r="D34" s="81"/>
      <c r="E34" s="81"/>
      <c r="F34" s="81"/>
      <c r="G34" s="81"/>
      <c r="H34" s="49"/>
      <c r="I34" s="49"/>
      <c r="J34" s="49"/>
      <c r="K34" s="49"/>
      <c r="L34" s="82"/>
      <c r="M34" s="82"/>
      <c r="N34" s="83"/>
      <c r="O34" s="82"/>
      <c r="P34" s="49"/>
      <c r="Q34" s="65"/>
      <c r="R34" s="65"/>
      <c r="S34" s="84"/>
      <c r="T34" s="84"/>
    </row>
    <row r="35" spans="1:20" ht="12.75">
      <c r="A35" s="58"/>
      <c r="B35" s="58"/>
      <c r="C35" s="81"/>
      <c r="D35" s="81"/>
      <c r="E35" s="81"/>
      <c r="F35" s="81"/>
      <c r="G35" s="81"/>
      <c r="H35" s="49"/>
      <c r="I35" s="49"/>
      <c r="J35" s="49"/>
      <c r="K35" s="49"/>
      <c r="L35" s="82"/>
      <c r="M35" s="82"/>
      <c r="N35" s="83"/>
      <c r="O35" s="82"/>
      <c r="P35" s="49"/>
      <c r="Q35" s="65"/>
      <c r="R35" s="65"/>
      <c r="S35" s="84"/>
      <c r="T35" s="84"/>
    </row>
    <row r="36" spans="1:20" ht="12.75">
      <c r="A36" s="58"/>
      <c r="B36" s="58"/>
      <c r="C36" s="81"/>
      <c r="D36" s="81"/>
      <c r="E36" s="81"/>
      <c r="F36" s="81"/>
      <c r="G36" s="81"/>
      <c r="H36" s="49"/>
      <c r="I36" s="49"/>
      <c r="J36" s="49"/>
      <c r="K36" s="49"/>
      <c r="L36" s="82"/>
      <c r="M36" s="82"/>
      <c r="N36" s="83"/>
      <c r="O36" s="82"/>
      <c r="P36" s="49"/>
      <c r="Q36" s="65"/>
      <c r="R36" s="65"/>
      <c r="S36" s="84"/>
      <c r="T36" s="84"/>
    </row>
    <row r="37" spans="1:20" ht="12.75">
      <c r="A37" s="58"/>
      <c r="B37" s="58"/>
      <c r="C37" s="81"/>
      <c r="D37" s="81"/>
      <c r="E37" s="81"/>
      <c r="F37" s="81"/>
      <c r="G37" s="81"/>
      <c r="H37" s="49"/>
      <c r="I37" s="49"/>
      <c r="J37" s="49"/>
      <c r="K37" s="49"/>
      <c r="L37" s="82"/>
      <c r="M37" s="82"/>
      <c r="N37" s="83"/>
      <c r="O37" s="82"/>
      <c r="P37" s="49"/>
      <c r="Q37" s="65"/>
      <c r="R37" s="65"/>
      <c r="S37" s="84"/>
      <c r="T37" s="84"/>
    </row>
    <row r="38" spans="1:20" ht="12.75">
      <c r="A38" s="58"/>
      <c r="B38" s="58"/>
      <c r="C38" s="81"/>
      <c r="D38" s="81"/>
      <c r="E38" s="81"/>
      <c r="F38" s="81"/>
      <c r="G38" s="81"/>
      <c r="H38" s="49"/>
      <c r="I38" s="49"/>
      <c r="J38" s="49"/>
      <c r="K38" s="49"/>
      <c r="L38" s="82"/>
      <c r="M38" s="82"/>
      <c r="N38" s="83"/>
      <c r="O38" s="82"/>
      <c r="P38" s="49"/>
      <c r="Q38" s="65"/>
      <c r="R38" s="65"/>
      <c r="S38" s="84"/>
      <c r="T38" s="84"/>
    </row>
    <row r="39" spans="1:20" ht="12.75">
      <c r="A39" s="58"/>
      <c r="B39" s="58"/>
      <c r="C39" s="81"/>
      <c r="D39" s="81"/>
      <c r="E39" s="81"/>
      <c r="F39" s="81"/>
      <c r="G39" s="81"/>
      <c r="H39" s="49"/>
      <c r="I39" s="49"/>
      <c r="J39" s="49"/>
      <c r="K39" s="49"/>
      <c r="L39" s="82"/>
      <c r="M39" s="82"/>
      <c r="N39" s="83"/>
      <c r="O39" s="82"/>
      <c r="P39" s="49"/>
      <c r="Q39" s="65"/>
      <c r="R39" s="65"/>
      <c r="S39" s="84"/>
      <c r="T39" s="84"/>
    </row>
    <row r="40" spans="1:20" ht="12.75">
      <c r="A40" s="58"/>
      <c r="B40" s="58"/>
      <c r="C40" s="81"/>
      <c r="D40" s="81"/>
      <c r="E40" s="81"/>
      <c r="F40" s="81"/>
      <c r="G40" s="81"/>
      <c r="H40" s="49"/>
      <c r="I40" s="49"/>
      <c r="J40" s="49"/>
      <c r="K40" s="49"/>
      <c r="L40" s="82"/>
      <c r="M40" s="82"/>
      <c r="N40" s="83"/>
      <c r="O40" s="82"/>
      <c r="P40" s="49"/>
      <c r="Q40" s="65"/>
      <c r="R40" s="65"/>
      <c r="S40" s="84"/>
      <c r="T40" s="84"/>
    </row>
    <row r="41" spans="1:20" ht="12.75">
      <c r="A41" s="58"/>
      <c r="B41" s="58"/>
      <c r="C41" s="81"/>
      <c r="D41" s="81"/>
      <c r="E41" s="81"/>
      <c r="F41" s="81"/>
      <c r="G41" s="81"/>
      <c r="H41" s="49"/>
      <c r="I41" s="49"/>
      <c r="J41" s="49"/>
      <c r="K41" s="49"/>
      <c r="L41" s="82"/>
      <c r="M41" s="82"/>
      <c r="N41" s="83"/>
      <c r="O41" s="82"/>
      <c r="P41" s="49"/>
      <c r="Q41" s="65"/>
      <c r="R41" s="65"/>
      <c r="S41" s="84"/>
      <c r="T41" s="84"/>
    </row>
    <row r="42" spans="1:20" ht="12.75">
      <c r="A42" s="58"/>
      <c r="B42" s="58"/>
      <c r="C42" s="81"/>
      <c r="D42" s="81"/>
      <c r="E42" s="81"/>
      <c r="F42" s="81"/>
      <c r="G42" s="81"/>
      <c r="H42" s="49"/>
      <c r="I42" s="49"/>
      <c r="J42" s="49"/>
      <c r="K42" s="49"/>
      <c r="L42" s="82"/>
      <c r="M42" s="82"/>
      <c r="N42" s="83"/>
      <c r="O42" s="82"/>
      <c r="P42" s="49"/>
      <c r="Q42" s="65"/>
      <c r="R42" s="65"/>
      <c r="S42" s="84"/>
      <c r="T42" s="84"/>
    </row>
    <row r="43" spans="1:20" ht="12.75">
      <c r="A43" s="58"/>
      <c r="B43" s="58"/>
      <c r="C43" s="81"/>
      <c r="D43" s="81"/>
      <c r="E43" s="81"/>
      <c r="F43" s="81"/>
      <c r="G43" s="81"/>
      <c r="H43" s="49"/>
      <c r="I43" s="49"/>
      <c r="J43" s="49"/>
      <c r="K43" s="49"/>
      <c r="L43" s="82"/>
      <c r="M43" s="82"/>
      <c r="N43" s="83"/>
      <c r="O43" s="82"/>
      <c r="P43" s="49"/>
      <c r="Q43" s="65"/>
      <c r="R43" s="65"/>
      <c r="S43" s="84"/>
      <c r="T43" s="84"/>
    </row>
    <row r="44" spans="1:20" ht="12.75">
      <c r="A44" s="58"/>
      <c r="B44" s="58"/>
      <c r="C44" s="81"/>
      <c r="D44" s="81"/>
      <c r="E44" s="81"/>
      <c r="F44" s="81"/>
      <c r="G44" s="81"/>
      <c r="H44" s="49"/>
      <c r="I44" s="49"/>
      <c r="J44" s="49"/>
      <c r="K44" s="49"/>
      <c r="L44" s="82"/>
      <c r="M44" s="82"/>
      <c r="N44" s="83"/>
      <c r="O44" s="82"/>
      <c r="P44" s="49"/>
      <c r="Q44" s="65"/>
      <c r="R44" s="65"/>
      <c r="S44" s="84"/>
      <c r="T44" s="84"/>
    </row>
    <row r="45" spans="1:20" ht="12.75">
      <c r="A45" s="58"/>
      <c r="B45" s="58"/>
      <c r="C45" s="81"/>
      <c r="D45" s="81"/>
      <c r="E45" s="81"/>
      <c r="F45" s="81"/>
      <c r="G45" s="81"/>
      <c r="H45" s="49"/>
      <c r="I45" s="49"/>
      <c r="J45" s="49"/>
      <c r="K45" s="49"/>
      <c r="L45" s="82"/>
      <c r="M45" s="82"/>
      <c r="N45" s="83"/>
      <c r="O45" s="82"/>
      <c r="P45" s="49"/>
      <c r="Q45" s="65"/>
      <c r="R45" s="65"/>
      <c r="S45" s="84"/>
      <c r="T45" s="84"/>
    </row>
    <row r="46" spans="1:20" ht="12.75">
      <c r="A46" s="58"/>
      <c r="B46" s="58"/>
      <c r="C46" s="81"/>
      <c r="D46" s="81"/>
      <c r="E46" s="81"/>
      <c r="F46" s="81"/>
      <c r="G46" s="81"/>
      <c r="H46" s="49"/>
      <c r="I46" s="49"/>
      <c r="J46" s="49"/>
      <c r="K46" s="49"/>
      <c r="L46" s="82"/>
      <c r="M46" s="82"/>
      <c r="N46" s="83"/>
      <c r="O46" s="82"/>
      <c r="P46" s="49"/>
      <c r="Q46" s="65"/>
      <c r="R46" s="65"/>
      <c r="S46" s="84"/>
      <c r="T46" s="84"/>
    </row>
    <row r="47" spans="1:20" ht="12.75">
      <c r="A47" s="58"/>
      <c r="B47" s="58"/>
      <c r="C47" s="81"/>
      <c r="D47" s="81"/>
      <c r="E47" s="81"/>
      <c r="F47" s="81"/>
      <c r="G47" s="81"/>
      <c r="H47" s="49"/>
      <c r="I47" s="49"/>
      <c r="J47" s="49"/>
      <c r="K47" s="49"/>
      <c r="L47" s="82"/>
      <c r="M47" s="82"/>
      <c r="N47" s="83"/>
      <c r="O47" s="82"/>
      <c r="P47" s="49"/>
      <c r="Q47" s="65"/>
      <c r="R47" s="65"/>
      <c r="S47" s="84"/>
      <c r="T47" s="84"/>
    </row>
    <row r="48" spans="1:20" ht="12.75">
      <c r="A48" s="58"/>
      <c r="B48" s="58"/>
      <c r="C48" s="81"/>
      <c r="D48" s="81"/>
      <c r="E48" s="81"/>
      <c r="F48" s="81"/>
      <c r="G48" s="81"/>
      <c r="H48" s="49"/>
      <c r="I48" s="49"/>
      <c r="J48" s="49"/>
      <c r="K48" s="49"/>
      <c r="L48" s="82"/>
      <c r="M48" s="82"/>
      <c r="N48" s="83"/>
      <c r="O48" s="82"/>
      <c r="P48" s="49"/>
      <c r="Q48" s="65"/>
      <c r="R48" s="65"/>
      <c r="S48" s="84"/>
      <c r="T48" s="84"/>
    </row>
    <row r="49" spans="1:20" ht="12.75">
      <c r="A49" s="58"/>
      <c r="B49" s="58"/>
      <c r="C49" s="81"/>
      <c r="D49" s="81"/>
      <c r="E49" s="81"/>
      <c r="F49" s="81"/>
      <c r="G49" s="81"/>
      <c r="H49" s="49"/>
      <c r="I49" s="49"/>
      <c r="J49" s="49"/>
      <c r="K49" s="49"/>
      <c r="L49" s="82"/>
      <c r="M49" s="82"/>
      <c r="N49" s="83"/>
      <c r="O49" s="82"/>
      <c r="P49" s="49"/>
      <c r="Q49" s="65"/>
      <c r="R49" s="65"/>
      <c r="S49" s="84"/>
      <c r="T49" s="84"/>
    </row>
    <row r="50" spans="1:20" ht="12.75">
      <c r="A50" s="58"/>
      <c r="B50" s="58"/>
      <c r="C50" s="81"/>
      <c r="D50" s="81"/>
      <c r="E50" s="81"/>
      <c r="F50" s="81"/>
      <c r="G50" s="81"/>
      <c r="H50" s="49"/>
      <c r="I50" s="49"/>
      <c r="J50" s="49"/>
      <c r="K50" s="49"/>
      <c r="L50" s="82"/>
      <c r="M50" s="82"/>
      <c r="N50" s="83"/>
      <c r="O50" s="82"/>
      <c r="P50" s="49"/>
      <c r="Q50" s="65"/>
      <c r="R50" s="65"/>
      <c r="S50" s="84"/>
      <c r="T50" s="84"/>
    </row>
    <row r="51" spans="1:20" ht="12.75">
      <c r="A51" s="58"/>
      <c r="B51" s="58"/>
      <c r="C51" s="81"/>
      <c r="D51" s="81"/>
      <c r="E51" s="81"/>
      <c r="F51" s="81"/>
      <c r="G51" s="81"/>
      <c r="H51" s="49"/>
      <c r="I51" s="49"/>
      <c r="J51" s="49"/>
      <c r="K51" s="49"/>
      <c r="L51" s="82"/>
      <c r="M51" s="82"/>
      <c r="N51" s="83"/>
      <c r="O51" s="82"/>
      <c r="P51" s="49"/>
      <c r="Q51" s="65"/>
      <c r="R51" s="65"/>
      <c r="S51" s="84"/>
      <c r="T51" s="84"/>
    </row>
    <row r="52" spans="1:20" ht="12.75">
      <c r="A52" s="58"/>
      <c r="B52" s="58"/>
      <c r="C52" s="81"/>
      <c r="D52" s="81"/>
      <c r="E52" s="81"/>
      <c r="F52" s="81"/>
      <c r="G52" s="81"/>
      <c r="H52" s="49"/>
      <c r="I52" s="49"/>
      <c r="J52" s="49"/>
      <c r="K52" s="49"/>
      <c r="L52" s="82"/>
      <c r="M52" s="82"/>
      <c r="N52" s="83"/>
      <c r="O52" s="82"/>
      <c r="P52" s="49"/>
      <c r="Q52" s="65"/>
      <c r="R52" s="65"/>
      <c r="S52" s="84"/>
      <c r="T52" s="84"/>
    </row>
    <row r="53" spans="1:20" ht="12.75">
      <c r="A53" s="58"/>
      <c r="B53" s="58"/>
      <c r="C53" s="81"/>
      <c r="D53" s="81"/>
      <c r="E53" s="81"/>
      <c r="F53" s="81"/>
      <c r="G53" s="81"/>
      <c r="H53" s="49"/>
      <c r="I53" s="49"/>
      <c r="J53" s="49"/>
      <c r="K53" s="49"/>
      <c r="L53" s="82"/>
      <c r="M53" s="82"/>
      <c r="N53" s="83"/>
      <c r="O53" s="82"/>
      <c r="P53" s="49"/>
      <c r="Q53" s="65"/>
      <c r="R53" s="65"/>
      <c r="S53" s="84"/>
      <c r="T53" s="84"/>
    </row>
    <row r="54" spans="1:20" ht="12.75">
      <c r="A54" s="58"/>
      <c r="B54" s="58"/>
      <c r="C54" s="81"/>
      <c r="D54" s="81"/>
      <c r="E54" s="81"/>
      <c r="F54" s="81"/>
      <c r="G54" s="81"/>
      <c r="H54" s="49"/>
      <c r="I54" s="49"/>
      <c r="J54" s="49"/>
      <c r="K54" s="49"/>
      <c r="L54" s="82"/>
      <c r="M54" s="82"/>
      <c r="N54" s="83"/>
      <c r="O54" s="82"/>
      <c r="P54" s="49"/>
      <c r="Q54" s="65"/>
      <c r="R54" s="65"/>
      <c r="S54" s="84"/>
      <c r="T54" s="84"/>
    </row>
    <row r="55" spans="1:20" ht="12.75">
      <c r="A55" s="58"/>
      <c r="B55" s="58"/>
      <c r="C55" s="81"/>
      <c r="D55" s="81"/>
      <c r="E55" s="81"/>
      <c r="F55" s="81"/>
      <c r="G55" s="81"/>
      <c r="H55" s="49"/>
      <c r="I55" s="49"/>
      <c r="J55" s="49"/>
      <c r="K55" s="49"/>
      <c r="L55" s="82"/>
      <c r="M55" s="82"/>
      <c r="N55" s="83"/>
      <c r="O55" s="82"/>
      <c r="P55" s="49"/>
      <c r="Q55" s="65"/>
      <c r="R55" s="65"/>
      <c r="S55" s="84"/>
      <c r="T55" s="84"/>
    </row>
    <row r="56" spans="1:20" ht="12.75">
      <c r="A56" s="58"/>
      <c r="B56" s="58"/>
      <c r="C56" s="81"/>
      <c r="D56" s="81"/>
      <c r="E56" s="81"/>
      <c r="F56" s="81"/>
      <c r="G56" s="81"/>
      <c r="H56" s="49"/>
      <c r="I56" s="49"/>
      <c r="J56" s="49"/>
      <c r="K56" s="49"/>
      <c r="L56" s="82"/>
      <c r="M56" s="82"/>
      <c r="N56" s="83"/>
      <c r="O56" s="82"/>
      <c r="P56" s="49"/>
      <c r="Q56" s="65"/>
      <c r="R56" s="65"/>
      <c r="S56" s="84"/>
      <c r="T56" s="84"/>
    </row>
    <row r="57" spans="1:20" ht="12.75">
      <c r="A57" s="58"/>
      <c r="B57" s="58"/>
      <c r="C57" s="81"/>
      <c r="D57" s="81"/>
      <c r="E57" s="81"/>
      <c r="F57" s="81"/>
      <c r="G57" s="81"/>
      <c r="H57" s="49"/>
      <c r="I57" s="49"/>
      <c r="J57" s="49"/>
      <c r="K57" s="49"/>
      <c r="L57" s="82"/>
      <c r="M57" s="82"/>
      <c r="N57" s="83"/>
      <c r="O57" s="82"/>
      <c r="P57" s="49"/>
      <c r="Q57" s="65"/>
      <c r="R57" s="65"/>
      <c r="S57" s="84"/>
      <c r="T57" s="84"/>
    </row>
    <row r="58" spans="1:20" ht="12.75">
      <c r="A58" s="58"/>
      <c r="B58" s="58"/>
      <c r="C58" s="81"/>
      <c r="D58" s="81"/>
      <c r="E58" s="81"/>
      <c r="F58" s="81"/>
      <c r="G58" s="81"/>
      <c r="H58" s="49"/>
      <c r="I58" s="49"/>
      <c r="J58" s="49"/>
      <c r="K58" s="49"/>
      <c r="L58" s="82"/>
      <c r="M58" s="82"/>
      <c r="N58" s="83"/>
      <c r="O58" s="82"/>
      <c r="P58" s="49"/>
      <c r="Q58" s="65"/>
      <c r="R58" s="65"/>
      <c r="S58" s="84"/>
      <c r="T58" s="84"/>
    </row>
    <row r="59" spans="1:20" ht="12.75">
      <c r="A59" s="58"/>
      <c r="B59" s="58"/>
      <c r="C59" s="81"/>
      <c r="D59" s="81"/>
      <c r="E59" s="81"/>
      <c r="F59" s="81"/>
      <c r="G59" s="81"/>
      <c r="H59" s="49"/>
      <c r="I59" s="49"/>
      <c r="J59" s="49"/>
      <c r="K59" s="49"/>
      <c r="L59" s="82"/>
      <c r="M59" s="82"/>
      <c r="N59" s="83"/>
      <c r="O59" s="82"/>
      <c r="P59" s="49"/>
      <c r="Q59" s="65"/>
      <c r="R59" s="65"/>
      <c r="S59" s="84"/>
      <c r="T59" s="84"/>
    </row>
    <row r="60" spans="1:20" ht="12.75">
      <c r="A60" s="58"/>
      <c r="B60" s="58"/>
      <c r="C60" s="81"/>
      <c r="D60" s="81"/>
      <c r="E60" s="81"/>
      <c r="F60" s="81"/>
      <c r="G60" s="81"/>
      <c r="H60" s="49"/>
      <c r="I60" s="49"/>
      <c r="J60" s="49"/>
      <c r="K60" s="49"/>
      <c r="L60" s="82"/>
      <c r="M60" s="82"/>
      <c r="N60" s="83"/>
      <c r="O60" s="82"/>
      <c r="P60" s="49"/>
      <c r="Q60" s="65"/>
      <c r="R60" s="65"/>
      <c r="S60" s="84"/>
      <c r="T60" s="84"/>
    </row>
  </sheetData>
  <sheetProtection/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61"/>
  <sheetViews>
    <sheetView workbookViewId="0" topLeftCell="A1">
      <pane ySplit="2" topLeftCell="BM3" activePane="bottomLeft" state="frozen"/>
      <selection pane="topLeft" activeCell="A1" sqref="A1"/>
      <selection pane="bottomLeft" activeCell="B13" sqref="B3:B13"/>
    </sheetView>
  </sheetViews>
  <sheetFormatPr defaultColWidth="8.7109375" defaultRowHeight="12.75"/>
  <cols>
    <col min="1" max="1" width="7.7109375" style="41" bestFit="1" customWidth="1"/>
    <col min="2" max="2" width="5.71093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85" bestFit="1" customWidth="1"/>
    <col min="13" max="13" width="8.00390625" style="85" bestFit="1" customWidth="1"/>
    <col min="14" max="14" width="6.8515625" style="86" bestFit="1" customWidth="1"/>
    <col min="15" max="15" width="6.8515625" style="85" bestFit="1" customWidth="1"/>
    <col min="16" max="16" width="3.140625" style="42" bestFit="1" customWidth="1"/>
    <col min="17" max="17" width="5.00390625" style="42" bestFit="1" customWidth="1"/>
    <col min="18" max="18" width="4.28125" style="42" bestFit="1" customWidth="1"/>
    <col min="19" max="19" width="7.8515625" style="87" bestFit="1" customWidth="1"/>
    <col min="20" max="20" width="9.7109375" style="87" bestFit="1" customWidth="1"/>
    <col min="21" max="16384" width="8.7109375" style="42" customWidth="1"/>
  </cols>
  <sheetData>
    <row r="1" spans="1:20" ht="12.75">
      <c r="A1" s="47" t="s">
        <v>163</v>
      </c>
      <c r="B1" s="48"/>
      <c r="C1" s="49"/>
      <c r="D1" s="50" t="s">
        <v>162</v>
      </c>
      <c r="E1" s="63">
        <v>1</v>
      </c>
      <c r="F1" s="80"/>
      <c r="G1" s="80"/>
      <c r="H1" s="92" t="s">
        <v>82</v>
      </c>
      <c r="I1" s="92"/>
      <c r="J1" s="92"/>
      <c r="K1" s="53" t="s">
        <v>83</v>
      </c>
      <c r="L1" s="54" t="s">
        <v>156</v>
      </c>
      <c r="M1" s="94" t="s">
        <v>165</v>
      </c>
      <c r="N1" s="94"/>
      <c r="O1" s="64"/>
      <c r="P1" s="93" t="s">
        <v>164</v>
      </c>
      <c r="Q1" s="93"/>
      <c r="R1" s="93"/>
      <c r="S1" s="93"/>
      <c r="T1" s="93"/>
    </row>
    <row r="2" spans="1:20" ht="12.75">
      <c r="A2" s="47" t="s">
        <v>84</v>
      </c>
      <c r="B2" s="47" t="s">
        <v>159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1</v>
      </c>
      <c r="B3" s="58">
        <v>4</v>
      </c>
      <c r="C3" s="81" t="s">
        <v>157</v>
      </c>
      <c r="D3" s="81" t="s">
        <v>158</v>
      </c>
      <c r="E3" s="81">
        <v>1011</v>
      </c>
      <c r="F3" s="81" t="s">
        <v>19</v>
      </c>
      <c r="G3" s="81">
        <v>400</v>
      </c>
      <c r="H3" s="49"/>
      <c r="I3" s="49"/>
      <c r="J3" s="49" t="str">
        <f>IF(OR(F3="",K3="nl"),"",IF(L3&lt;70,"L4",IF(L3&lt;80,"L3",IF(L3&lt;90,"L2",IF(L3&lt;100,"L1",IF(L3&gt;130,"H3",IF(L3&gt;120,"H2",IF(L3&gt;110,"H1",""))))))))</f>
        <v>H3</v>
      </c>
      <c r="K3" s="49">
        <f>IF(F3="","",INDEX(Rating!$A$1:J$999,MATCH(F3,Rating!$B$1:$B$999,0),3))</f>
        <v>295</v>
      </c>
      <c r="L3" s="82">
        <f>IF(F3="","",IF(K3="nl",100,100*G3/K3))</f>
        <v>135.59322033898306</v>
      </c>
      <c r="M3" s="82">
        <f>IF(F3="","",INDEX(Rating!$A$1:$J$999,MATCH(F3,Rating!$B$1:$B$999,0),$E$1+5))</f>
        <v>103.28291219047989</v>
      </c>
      <c r="N3" s="83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2">
        <f>IF(F3="","",M3*N3)</f>
        <v>103.28291219047989</v>
      </c>
      <c r="P3" s="49">
        <v>0</v>
      </c>
      <c r="Q3" s="65">
        <v>37</v>
      </c>
      <c r="R3" s="65">
        <v>16</v>
      </c>
      <c r="S3" s="84">
        <f>IF(R3="","",IF(TYPE(R3)=2,R3,(P3*60+Q3+(R3/60))))</f>
        <v>37.266666666666666</v>
      </c>
      <c r="T3" s="84">
        <f>IF(S3="","",IF(TYPE(R3)=2,S3,S3/(O3*0.01)))</f>
        <v>36.08212227588769</v>
      </c>
    </row>
    <row r="4" spans="1:20" ht="12.75">
      <c r="A4" s="58">
        <v>2</v>
      </c>
      <c r="B4" s="58">
        <v>9</v>
      </c>
      <c r="C4" s="81" t="s">
        <v>192</v>
      </c>
      <c r="D4" s="81" t="s">
        <v>191</v>
      </c>
      <c r="E4" s="81">
        <v>1002</v>
      </c>
      <c r="F4" s="81" t="s">
        <v>12</v>
      </c>
      <c r="G4" s="81">
        <v>360</v>
      </c>
      <c r="H4" s="49"/>
      <c r="I4" s="49"/>
      <c r="J4" s="49">
        <f>IF(OR(F4="",K4="nl"),"",IF(L4&lt;70,"L4",IF(L4&lt;80,"L3",IF(L4&lt;90,"L2",IF(L4&lt;100,"L1",IF(L4&gt;130,"H3",IF(L4&gt;120,"H2",IF(L4&gt;110,"H1",""))))))))</f>
      </c>
      <c r="K4" s="49">
        <f>IF(F4="","",INDEX(Rating!$A$1:J$999,MATCH(F4,Rating!$B$1:$B$999,0),3))</f>
        <v>330</v>
      </c>
      <c r="L4" s="82">
        <f>IF(F4="","",IF(K4="nl",100,100*G4/K4))</f>
        <v>109.0909090909091</v>
      </c>
      <c r="M4" s="82">
        <f>IF(F4="","",INDEX(Rating!$A$1:$J$999,MATCH(F4,Rating!$B$1:$B$999,0),$E$1+5))</f>
        <v>98.8871774637771</v>
      </c>
      <c r="N4" s="83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2">
        <f>IF(F4="","",M4*N4)</f>
        <v>98.8871774637771</v>
      </c>
      <c r="P4" s="49">
        <v>0</v>
      </c>
      <c r="Q4" s="65" t="s">
        <v>212</v>
      </c>
      <c r="R4" s="65" t="s">
        <v>212</v>
      </c>
      <c r="S4" s="84" t="str">
        <f>IF(R4="","",IF(TYPE(R4)=2,R4,(P4*60+Q4+(R4/60))))</f>
        <v>dnf</v>
      </c>
      <c r="T4" s="84" t="str">
        <f>IF(S4="","",IF(TYPE(R4)=2,S4,S4/(O4*0.01)))</f>
        <v>dnf</v>
      </c>
    </row>
    <row r="5" spans="1:20" ht="12.75">
      <c r="A5" s="58">
        <v>3</v>
      </c>
      <c r="B5" s="58">
        <v>2</v>
      </c>
      <c r="C5" s="81" t="s">
        <v>168</v>
      </c>
      <c r="D5" s="81" t="s">
        <v>215</v>
      </c>
      <c r="E5" s="81"/>
      <c r="F5" s="81" t="s">
        <v>12</v>
      </c>
      <c r="G5" s="81">
        <v>350</v>
      </c>
      <c r="H5" s="49"/>
      <c r="I5" s="49"/>
      <c r="J5" s="49">
        <f>IF(OR(F5="",K5="nl"),"",IF(L5&lt;70,"L4",IF(L5&lt;80,"L3",IF(L5&lt;90,"L2",IF(L5&lt;100,"L1",IF(L5&gt;130,"H3",IF(L5&gt;120,"H2",IF(L5&gt;110,"H1",""))))))))</f>
      </c>
      <c r="K5" s="49">
        <f>IF(F5="","",INDEX(Rating!$A$1:J$999,MATCH(F5,Rating!$B$1:$B$999,0),3))</f>
        <v>330</v>
      </c>
      <c r="L5" s="82">
        <f>IF(F5="","",IF(K5="nl",100,100*G5/K5))</f>
        <v>106.06060606060606</v>
      </c>
      <c r="M5" s="82">
        <f>IF(F5="","",INDEX(Rating!$A$1:$J$999,MATCH(F5,Rating!$B$1:$B$999,0),$E$1+5))</f>
        <v>98.8871774637771</v>
      </c>
      <c r="N5" s="83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2">
        <f>IF(F5="","",M5*N5)</f>
        <v>98.8871774637771</v>
      </c>
      <c r="P5" s="49">
        <v>0</v>
      </c>
      <c r="Q5" s="65">
        <v>31</v>
      </c>
      <c r="R5" s="65">
        <v>6</v>
      </c>
      <c r="S5" s="84">
        <f>IF(R5="","",IF(TYPE(R5)=2,R5,(P5*60+Q5+(R5/60))))</f>
        <v>31.1</v>
      </c>
      <c r="T5" s="84">
        <f>IF(S5="","",IF(TYPE(R5)=2,S5,S5/(O5*0.01)))</f>
        <v>31.449982492818236</v>
      </c>
    </row>
    <row r="6" spans="1:20" ht="12.75">
      <c r="A6" s="58">
        <v>4</v>
      </c>
      <c r="B6" s="58">
        <v>7</v>
      </c>
      <c r="C6" s="81" t="s">
        <v>194</v>
      </c>
      <c r="D6" s="81" t="s">
        <v>191</v>
      </c>
      <c r="E6" s="81"/>
      <c r="F6" s="81" t="s">
        <v>173</v>
      </c>
      <c r="G6" s="81">
        <v>360</v>
      </c>
      <c r="H6" s="49"/>
      <c r="I6" s="49"/>
      <c r="J6" s="49">
        <f>IF(OR(F6="",K6="nl"),"",IF(L6&lt;70,"L4",IF(L6&lt;80,"L3",IF(L6&lt;90,"L2",IF(L6&lt;100,"L1",IF(L6&gt;130,"H3",IF(L6&gt;120,"H2",IF(L6&gt;110,"H1",""))))))))</f>
      </c>
      <c r="K6" s="49" t="str">
        <f>IF(F6="","",INDEX(Rating!$A$1:J$999,MATCH(F6,Rating!$B$1:$B$999,0),3))</f>
        <v>nl</v>
      </c>
      <c r="L6" s="82">
        <f>IF(F6="","",IF(K6="nl",100,100*G6/K6))</f>
        <v>100</v>
      </c>
      <c r="M6" s="82">
        <f>IF(F6="","",INDEX(Rating!$A$1:$J$999,MATCH(F6,Rating!$B$1:$B$999,0),$E$1+5))</f>
        <v>100.20632195569887</v>
      </c>
      <c r="N6" s="83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2">
        <f>IF(F6="","",M6*N6)</f>
        <v>100.20632195569887</v>
      </c>
      <c r="P6" s="49">
        <v>0</v>
      </c>
      <c r="Q6" s="65">
        <v>41</v>
      </c>
      <c r="R6" s="65">
        <v>34</v>
      </c>
      <c r="S6" s="84">
        <f>IF(R6="","",IF(TYPE(R6)=2,R6,(P6*60+Q6+(R6/60))))</f>
        <v>41.56666666666667</v>
      </c>
      <c r="T6" s="84">
        <f>IF(S6="","",IF(TYPE(R6)=2,S6,S6/(O6*0.01)))</f>
        <v>41.481082086860006</v>
      </c>
    </row>
    <row r="7" spans="1:20" ht="12.75">
      <c r="A7" s="58">
        <v>5</v>
      </c>
      <c r="B7" s="58">
        <v>8</v>
      </c>
      <c r="C7" s="81" t="s">
        <v>177</v>
      </c>
      <c r="D7" s="81"/>
      <c r="E7" s="81">
        <v>136</v>
      </c>
      <c r="F7" s="81" t="s">
        <v>30</v>
      </c>
      <c r="G7" s="81">
        <v>185</v>
      </c>
      <c r="H7" s="49"/>
      <c r="I7" s="49"/>
      <c r="J7" s="49">
        <f>IF(OR(F7="",K7="nl"),"",IF(L7&lt;70,"L4",IF(L7&lt;80,"L3",IF(L7&lt;90,"L2",IF(L7&lt;100,"L1",IF(L7&gt;130,"H3",IF(L7&gt;120,"H2",IF(L7&gt;110,"H1",""))))))))</f>
      </c>
      <c r="K7" s="49">
        <f>IF(F7="","",INDEX(Rating!$A$1:J$999,MATCH(F7,Rating!$B$1:$B$999,0),3))</f>
        <v>175</v>
      </c>
      <c r="L7" s="82">
        <f>IF(F7="","",IF(K7="nl",100,100*G7/K7))</f>
        <v>105.71428571428571</v>
      </c>
      <c r="M7" s="82">
        <f>IF(F7="","",INDEX(Rating!$A$1:$J$999,MATCH(F7,Rating!$B$1:$B$999,0),$E$1+5))</f>
        <v>104.01618371840783</v>
      </c>
      <c r="N7" s="83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2">
        <f>IF(F7="","",M7*N7)</f>
        <v>104.01618371840783</v>
      </c>
      <c r="P7" s="49">
        <v>0</v>
      </c>
      <c r="Q7" s="65">
        <v>44</v>
      </c>
      <c r="R7" s="65">
        <v>20</v>
      </c>
      <c r="S7" s="84">
        <f>IF(R7="","",IF(TYPE(R7)=2,R7,(P7*60+Q7+(R7/60))))</f>
        <v>44.333333333333336</v>
      </c>
      <c r="T7" s="84">
        <f>IF(S7="","",IF(TYPE(R7)=2,S7,S7/(O7*0.01)))</f>
        <v>42.621572671183884</v>
      </c>
    </row>
    <row r="8" spans="1:20" ht="12.75">
      <c r="A8" s="58">
        <v>6</v>
      </c>
      <c r="B8" s="58">
        <v>6</v>
      </c>
      <c r="C8" s="81" t="s">
        <v>219</v>
      </c>
      <c r="D8" s="81" t="s">
        <v>218</v>
      </c>
      <c r="E8" s="81">
        <v>112</v>
      </c>
      <c r="F8" s="81" t="s">
        <v>180</v>
      </c>
      <c r="G8" s="81">
        <v>339</v>
      </c>
      <c r="H8" s="49"/>
      <c r="I8" s="49"/>
      <c r="J8" s="49" t="str">
        <f>IF(OR(F8="",K8="nl"),"",IF(L8&lt;70,"L4",IF(L8&lt;80,"L3",IF(L8&lt;90,"L2",IF(L8&lt;100,"L1",IF(L8&gt;130,"H3",IF(L8&gt;120,"H2",IF(L8&gt;110,"H1",""))))))))</f>
        <v>H1</v>
      </c>
      <c r="K8" s="49">
        <f>IF(F8="","",INDEX(Rating!$A$1:J$999,MATCH(F8,Rating!$B$1:$B$999,0),3))</f>
        <v>300</v>
      </c>
      <c r="L8" s="82">
        <f>IF(F8="","",IF(K8="nl",100,100*G8/K8))</f>
        <v>113</v>
      </c>
      <c r="M8" s="82">
        <f>IF(F8="","",INDEX(Rating!$A$1:$J$999,MATCH(F8,Rating!$B$1:$B$999,0),$E$1+5))</f>
        <v>114.22271024945792</v>
      </c>
      <c r="N8" s="83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2">
        <f>IF(F8="","",M8*N8)</f>
        <v>114.22271024945792</v>
      </c>
      <c r="P8" s="49">
        <v>0</v>
      </c>
      <c r="Q8" s="65">
        <v>44</v>
      </c>
      <c r="R8" s="65">
        <v>59</v>
      </c>
      <c r="S8" s="84">
        <f>IF(R8="","",IF(TYPE(R8)=2,R8,(P8*60+Q8+(R8/60))))</f>
        <v>44.983333333333334</v>
      </c>
      <c r="T8" s="84">
        <f>IF(S8="","",IF(TYPE(R8)=2,S8,S8/(O8*0.01)))</f>
        <v>39.38212745529457</v>
      </c>
    </row>
    <row r="9" spans="1:20" ht="12.75">
      <c r="A9" s="58">
        <v>7</v>
      </c>
      <c r="B9" s="58">
        <v>5</v>
      </c>
      <c r="C9" s="81" t="s">
        <v>179</v>
      </c>
      <c r="D9" s="81"/>
      <c r="E9" s="81">
        <v>108400</v>
      </c>
      <c r="F9" s="81" t="s">
        <v>14</v>
      </c>
      <c r="G9" s="81">
        <v>185</v>
      </c>
      <c r="H9" s="49"/>
      <c r="I9" s="49"/>
      <c r="J9" s="49" t="str">
        <f>IF(OR(F9="",K9="nl"),"",IF(L9&lt;70,"L4",IF(L9&lt;80,"L3",IF(L9&lt;90,"L2",IF(L9&lt;100,"L1",IF(L9&gt;130,"H3",IF(L9&gt;120,"H2",IF(L9&gt;110,"H1",""))))))))</f>
        <v>L4</v>
      </c>
      <c r="K9" s="49">
        <f>IF(F9="","",INDEX(Rating!$A$1:J$999,MATCH(F9,Rating!$B$1:$B$999,0),3))</f>
        <v>285</v>
      </c>
      <c r="L9" s="82">
        <f>IF(F9="","",IF(K9="nl",100,100*G9/K9))</f>
        <v>64.91228070175438</v>
      </c>
      <c r="M9" s="82">
        <f>IF(F9="","",INDEX(Rating!$A$1:$J$999,MATCH(F9,Rating!$B$1:$B$999,0),$E$1+5))</f>
        <v>118.0051722294663</v>
      </c>
      <c r="N9" s="83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2">
        <f>IF(F9="","",M9*N9)</f>
        <v>118.0051722294663</v>
      </c>
      <c r="P9" s="49">
        <v>0</v>
      </c>
      <c r="Q9" s="65">
        <v>46</v>
      </c>
      <c r="R9" s="65">
        <v>12</v>
      </c>
      <c r="S9" s="84">
        <f>IF(R9="","",IF(TYPE(R9)=2,R9,(P9*60+Q9+(R9/60))))</f>
        <v>46.2</v>
      </c>
      <c r="T9" s="84">
        <f>IF(S9="","",IF(TYPE(R9)=2,S9,S9/(O9*0.01)))</f>
        <v>39.150826296123746</v>
      </c>
    </row>
    <row r="10" spans="1:20" ht="12.75">
      <c r="A10" s="58">
        <v>8</v>
      </c>
      <c r="B10" s="58">
        <v>1</v>
      </c>
      <c r="C10" s="81" t="s">
        <v>174</v>
      </c>
      <c r="D10" s="81"/>
      <c r="E10" s="81">
        <v>112320</v>
      </c>
      <c r="F10" s="81" t="s">
        <v>14</v>
      </c>
      <c r="G10" s="81">
        <v>165</v>
      </c>
      <c r="H10" s="49"/>
      <c r="I10" s="49"/>
      <c r="J10" s="49" t="str">
        <f>IF(OR(F10="",K10="nl"),"",IF(L10&lt;70,"L4",IF(L10&lt;80,"L3",IF(L10&lt;90,"L2",IF(L10&lt;100,"L1",IF(L10&gt;130,"H3",IF(L10&gt;120,"H2",IF(L10&gt;110,"H1",""))))))))</f>
        <v>L4</v>
      </c>
      <c r="K10" s="49">
        <f>IF(F10="","",INDEX(Rating!$A$1:J$999,MATCH(F10,Rating!$B$1:$B$999,0),3))</f>
        <v>285</v>
      </c>
      <c r="L10" s="82">
        <f>IF(F10="","",IF(K10="nl",100,100*G10/K10))</f>
        <v>57.89473684210526</v>
      </c>
      <c r="M10" s="82">
        <f>IF(F10="","",INDEX(Rating!$A$1:$J$999,MATCH(F10,Rating!$B$1:$B$999,0),$E$1+5))</f>
        <v>118.0051722294663</v>
      </c>
      <c r="N10" s="83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2">
        <f>IF(F10="","",M10*N10)</f>
        <v>118.0051722294663</v>
      </c>
      <c r="P10" s="49">
        <v>0</v>
      </c>
      <c r="Q10" s="65">
        <v>36</v>
      </c>
      <c r="R10" s="65">
        <v>5</v>
      </c>
      <c r="S10" s="84">
        <f>IF(R10="","",IF(TYPE(R10)=2,R10,(P10*60+Q10+(R10/60))))</f>
        <v>36.083333333333336</v>
      </c>
      <c r="T10" s="84">
        <f>IF(S10="","",IF(TYPE(R10)=2,S10,S10/(O10*0.01)))</f>
        <v>30.577755747152924</v>
      </c>
    </row>
    <row r="11" spans="1:20" ht="12.75">
      <c r="A11" s="58">
        <v>9</v>
      </c>
      <c r="B11" s="58">
        <v>3</v>
      </c>
      <c r="C11" s="81" t="s">
        <v>175</v>
      </c>
      <c r="D11" s="81"/>
      <c r="E11" s="81">
        <v>6661</v>
      </c>
      <c r="F11" s="81" t="s">
        <v>16</v>
      </c>
      <c r="G11" s="81">
        <v>200</v>
      </c>
      <c r="H11" s="49"/>
      <c r="I11" s="49"/>
      <c r="J11" s="49" t="str">
        <f>IF(OR(F11="",K11="nl"),"",IF(L11&lt;70,"L4",IF(L11&lt;80,"L3",IF(L11&lt;90,"L2",IF(L11&lt;100,"L1",IF(L11&gt;130,"H3",IF(L11&gt;120,"H2",IF(L11&gt;110,"H1",""))))))))</f>
        <v>H2</v>
      </c>
      <c r="K11" s="49">
        <f>IF(F11="","",INDEX(Rating!$A$1:J$999,MATCH(F11,Rating!$B$1:$B$999,0),3))</f>
        <v>160</v>
      </c>
      <c r="L11" s="82">
        <f>IF(F11="","",IF(K11="nl",100,100*G11/K11))</f>
        <v>125</v>
      </c>
      <c r="M11" s="82">
        <f>IF(F11="","",INDEX(Rating!$A$1:$J$999,MATCH(F11,Rating!$B$1:$B$999,0),$E$1+5))</f>
        <v>115.75587472046509</v>
      </c>
      <c r="N11" s="83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2">
        <f>IF(F11="","",M11*N11)</f>
        <v>115.75587472046509</v>
      </c>
      <c r="P11" s="49">
        <v>0</v>
      </c>
      <c r="Q11" s="65">
        <v>36</v>
      </c>
      <c r="R11" s="65">
        <v>31</v>
      </c>
      <c r="S11" s="84">
        <f>IF(R11="","",IF(TYPE(R11)=2,R11,(P11*60+Q11+(R11/60))))</f>
        <v>36.516666666666666</v>
      </c>
      <c r="T11" s="84">
        <f>IF(S11="","",IF(TYPE(R11)=2,S11,S11/(O11*0.01)))</f>
        <v>31.546275085259833</v>
      </c>
    </row>
    <row r="12" spans="1:20" ht="12.75">
      <c r="A12" s="58">
        <v>10</v>
      </c>
      <c r="B12" s="58">
        <v>10</v>
      </c>
      <c r="C12" s="81" t="s">
        <v>220</v>
      </c>
      <c r="D12" s="81"/>
      <c r="E12" s="81"/>
      <c r="F12" s="81" t="s">
        <v>222</v>
      </c>
      <c r="G12" s="81">
        <v>400</v>
      </c>
      <c r="H12" s="49"/>
      <c r="I12" s="49"/>
      <c r="J12" s="49">
        <f>IF(OR(F12="",K12="nl"),"",IF(L12&lt;70,"L4",IF(L12&lt;80,"L3",IF(L12&lt;90,"L2",IF(L12&lt;100,"L1",IF(L12&gt;130,"H3",IF(L12&gt;120,"H2",IF(L12&gt;110,"H1",""))))))))</f>
      </c>
      <c r="K12" s="49" t="str">
        <f>IF(F12="","",INDEX('[1]Rating'!$A$1:J$1000,MATCH(F12,'[1]Rating'!$B$1:$B$1000,0),3))</f>
        <v>nl</v>
      </c>
      <c r="L12" s="60">
        <f>IF(F12="","",IF(K12="nl",100,100*G12/K12))</f>
        <v>100</v>
      </c>
      <c r="M12" s="60">
        <f>IF(F12="","",INDEX('[1]Rating'!$A$1:$J$1000,MATCH(F12,'[1]Rating'!$B$1:$B$1000,0),$E$1+5))</f>
        <v>136</v>
      </c>
      <c r="N12" s="61">
        <f>IF(F12="","",IF(H12="",1,INDEX('[1]Adjustment'!$A$1:$H$99,MATCH(H12,'[1]Adjustment'!$B$1:$B$99,0),$E$1+3))*IF(I12="",1,INDEX('[1]Adjustment'!$A$1:$H$99,MATCH(I12,'[1]Adjustment'!$B$1:$B$99,0),$E$1+3))*IF(J12="",1,INDEX('[1]Adjustment'!$A$1:$H$99,MATCH(J12,'[1]Adjustment'!$B$1:$B$99,0),$E$1+3)))</f>
        <v>1</v>
      </c>
      <c r="O12" s="60">
        <f>IF(F12="","",M12*N12)</f>
        <v>136</v>
      </c>
      <c r="P12" s="49">
        <v>0</v>
      </c>
      <c r="Q12" s="65">
        <v>21</v>
      </c>
      <c r="R12" s="65">
        <v>17</v>
      </c>
      <c r="S12" s="62" t="s">
        <v>214</v>
      </c>
      <c r="T12" s="62" t="s">
        <v>214</v>
      </c>
    </row>
    <row r="13" spans="1:20" ht="12.75">
      <c r="A13" s="58">
        <v>11</v>
      </c>
      <c r="B13" s="58">
        <v>11</v>
      </c>
      <c r="C13" s="81" t="s">
        <v>221</v>
      </c>
      <c r="D13" s="81"/>
      <c r="E13" s="81">
        <v>723</v>
      </c>
      <c r="F13" s="81" t="s">
        <v>30</v>
      </c>
      <c r="G13" s="81">
        <v>170</v>
      </c>
      <c r="H13" s="49"/>
      <c r="I13" s="49"/>
      <c r="J13" s="49" t="str">
        <f>IF(OR(F13="",K13="nl"),"",IF(L13&lt;70,"L4",IF(L13&lt;80,"L3",IF(L13&lt;90,"L2",IF(L13&lt;100,"L1",IF(L13&gt;130,"H3",IF(L13&gt;120,"H2",IF(L13&gt;110,"H1",""))))))))</f>
        <v>L1</v>
      </c>
      <c r="K13" s="49">
        <f>IF(F13="","",INDEX('[1]Rating'!$A$1:J$1000,MATCH(F13,'[1]Rating'!$B$1:$B$1000,0),3))</f>
        <v>175</v>
      </c>
      <c r="L13" s="60">
        <f>IF(F13="","",IF(K13="nl",100,100*G13/K13))</f>
        <v>97.14285714285714</v>
      </c>
      <c r="M13" s="60">
        <f>IF(F13="","",INDEX('[1]Rating'!$A$1:$J$1000,MATCH(F13,'[1]Rating'!$B$1:$B$1000,0),$E$1+5))</f>
        <v>104.01618371840783</v>
      </c>
      <c r="N13" s="61">
        <f>IF(F13="","",IF(H13="",1,INDEX('[1]Adjustment'!$A$1:$H$99,MATCH(H13,'[1]Adjustment'!$B$1:$B$99,0),$E$1+3))*IF(I13="",1,INDEX('[1]Adjustment'!$A$1:$H$99,MATCH(I13,'[1]Adjustment'!$B$1:$B$99,0),$E$1+3))*IF(J13="",1,INDEX('[1]Adjustment'!$A$1:$H$99,MATCH(J13,'[1]Adjustment'!$B$1:$B$99,0),$E$1+3)))</f>
        <v>1</v>
      </c>
      <c r="O13" s="60">
        <f>IF(F13="","",M13*N13)</f>
        <v>104.01618371840783</v>
      </c>
      <c r="P13" s="49">
        <v>0</v>
      </c>
      <c r="Q13" s="65">
        <v>22</v>
      </c>
      <c r="R13" s="65">
        <v>57</v>
      </c>
      <c r="S13" s="62" t="s">
        <v>214</v>
      </c>
      <c r="T13" s="62" t="s">
        <v>214</v>
      </c>
    </row>
    <row r="14" spans="1:20" ht="12.75">
      <c r="A14" s="58"/>
      <c r="B14" s="58"/>
      <c r="C14" s="81"/>
      <c r="D14" s="81"/>
      <c r="E14" s="81"/>
      <c r="F14" s="81"/>
      <c r="G14" s="81"/>
      <c r="H14" s="49"/>
      <c r="I14" s="49"/>
      <c r="J14" s="49"/>
      <c r="K14" s="49"/>
      <c r="L14" s="82"/>
      <c r="M14" s="82"/>
      <c r="N14" s="83"/>
      <c r="O14" s="82"/>
      <c r="P14" s="49"/>
      <c r="Q14" s="65"/>
      <c r="R14" s="65"/>
      <c r="S14" s="84"/>
      <c r="T14" s="84"/>
    </row>
    <row r="15" spans="1:20" ht="12.75">
      <c r="A15" s="58"/>
      <c r="B15" s="58"/>
      <c r="C15" s="81"/>
      <c r="D15" s="81"/>
      <c r="E15" s="81"/>
      <c r="F15" s="81"/>
      <c r="G15" s="81"/>
      <c r="H15" s="49"/>
      <c r="I15" s="49"/>
      <c r="J15" s="49"/>
      <c r="K15" s="49"/>
      <c r="L15" s="82"/>
      <c r="M15" s="82"/>
      <c r="N15" s="83"/>
      <c r="O15" s="82"/>
      <c r="P15" s="49"/>
      <c r="Q15" s="65"/>
      <c r="R15" s="65"/>
      <c r="S15" s="84"/>
      <c r="T15" s="84"/>
    </row>
    <row r="16" spans="1:20" ht="12.75">
      <c r="A16" s="58"/>
      <c r="B16" s="58"/>
      <c r="C16" s="81"/>
      <c r="D16" s="81"/>
      <c r="E16" s="81"/>
      <c r="F16" s="81"/>
      <c r="G16" s="81"/>
      <c r="H16" s="49"/>
      <c r="I16" s="49"/>
      <c r="J16" s="49"/>
      <c r="K16" s="49"/>
      <c r="L16" s="82"/>
      <c r="M16" s="82"/>
      <c r="N16" s="83"/>
      <c r="O16" s="82"/>
      <c r="P16" s="49"/>
      <c r="Q16" s="65"/>
      <c r="R16" s="65"/>
      <c r="S16" s="84"/>
      <c r="T16" s="84"/>
    </row>
    <row r="17" spans="1:20" ht="12.75">
      <c r="A17" s="58"/>
      <c r="B17" s="58"/>
      <c r="C17" s="81"/>
      <c r="D17" s="81"/>
      <c r="E17" s="81"/>
      <c r="F17" s="81"/>
      <c r="G17" s="81"/>
      <c r="H17" s="49"/>
      <c r="I17" s="49"/>
      <c r="J17" s="49"/>
      <c r="K17" s="49"/>
      <c r="L17" s="82"/>
      <c r="M17" s="82"/>
      <c r="N17" s="83"/>
      <c r="O17" s="82"/>
      <c r="P17" s="49"/>
      <c r="Q17" s="65"/>
      <c r="R17" s="65"/>
      <c r="S17" s="84"/>
      <c r="T17" s="84"/>
    </row>
    <row r="18" spans="1:20" ht="12.75">
      <c r="A18" s="58"/>
      <c r="B18" s="58"/>
      <c r="C18" s="81"/>
      <c r="D18" s="81"/>
      <c r="E18" s="81"/>
      <c r="F18" s="81"/>
      <c r="G18" s="81"/>
      <c r="H18" s="49"/>
      <c r="I18" s="49"/>
      <c r="J18" s="49"/>
      <c r="K18" s="49"/>
      <c r="L18" s="82"/>
      <c r="M18" s="82"/>
      <c r="N18" s="83"/>
      <c r="O18" s="82"/>
      <c r="P18" s="49"/>
      <c r="Q18" s="65"/>
      <c r="R18" s="65"/>
      <c r="S18" s="84"/>
      <c r="T18" s="84"/>
    </row>
    <row r="19" spans="1:20" ht="12.75">
      <c r="A19" s="58"/>
      <c r="B19" s="58"/>
      <c r="C19" s="81"/>
      <c r="D19" s="81"/>
      <c r="E19" s="81"/>
      <c r="F19" s="81"/>
      <c r="G19" s="81"/>
      <c r="H19" s="49"/>
      <c r="I19" s="49"/>
      <c r="J19" s="49"/>
      <c r="K19" s="49"/>
      <c r="L19" s="82"/>
      <c r="M19" s="82"/>
      <c r="N19" s="83"/>
      <c r="O19" s="82"/>
      <c r="P19" s="49"/>
      <c r="Q19" s="65"/>
      <c r="R19" s="65"/>
      <c r="S19" s="84"/>
      <c r="T19" s="84"/>
    </row>
    <row r="20" spans="1:20" ht="12.75">
      <c r="A20" s="58"/>
      <c r="B20" s="58"/>
      <c r="C20" s="81"/>
      <c r="D20" s="81"/>
      <c r="E20" s="81"/>
      <c r="F20" s="81"/>
      <c r="G20" s="81"/>
      <c r="H20" s="49"/>
      <c r="I20" s="49"/>
      <c r="J20" s="49"/>
      <c r="K20" s="49"/>
      <c r="L20" s="82"/>
      <c r="M20" s="82"/>
      <c r="N20" s="83"/>
      <c r="O20" s="82"/>
      <c r="P20" s="49"/>
      <c r="Q20" s="65"/>
      <c r="R20" s="65"/>
      <c r="S20" s="84"/>
      <c r="T20" s="84"/>
    </row>
    <row r="21" spans="1:20" ht="12.75">
      <c r="A21" s="58"/>
      <c r="B21" s="58"/>
      <c r="C21" s="81"/>
      <c r="D21" s="81"/>
      <c r="E21" s="81"/>
      <c r="F21" s="81"/>
      <c r="G21" s="81"/>
      <c r="H21" s="49"/>
      <c r="I21" s="49"/>
      <c r="J21" s="49"/>
      <c r="K21" s="49"/>
      <c r="L21" s="82"/>
      <c r="M21" s="82"/>
      <c r="N21" s="83"/>
      <c r="O21" s="82"/>
      <c r="P21" s="49"/>
      <c r="Q21" s="65"/>
      <c r="R21" s="65"/>
      <c r="S21" s="84"/>
      <c r="T21" s="84"/>
    </row>
    <row r="22" spans="1:20" ht="12.75">
      <c r="A22" s="58"/>
      <c r="B22" s="58"/>
      <c r="C22" s="81"/>
      <c r="D22" s="81"/>
      <c r="E22" s="81"/>
      <c r="F22" s="81"/>
      <c r="G22" s="81"/>
      <c r="H22" s="49"/>
      <c r="I22" s="49"/>
      <c r="J22" s="49"/>
      <c r="K22" s="49"/>
      <c r="L22" s="82"/>
      <c r="M22" s="82"/>
      <c r="N22" s="83"/>
      <c r="O22" s="82"/>
      <c r="P22" s="49"/>
      <c r="Q22" s="65"/>
      <c r="R22" s="65"/>
      <c r="S22" s="84"/>
      <c r="T22" s="84"/>
    </row>
    <row r="23" spans="1:20" ht="12.75">
      <c r="A23" s="58"/>
      <c r="B23" s="58"/>
      <c r="C23" s="81"/>
      <c r="D23" s="81"/>
      <c r="E23" s="81"/>
      <c r="F23" s="81"/>
      <c r="G23" s="81"/>
      <c r="H23" s="49"/>
      <c r="I23" s="49"/>
      <c r="J23" s="49"/>
      <c r="K23" s="49"/>
      <c r="L23" s="82"/>
      <c r="M23" s="82"/>
      <c r="N23" s="83"/>
      <c r="O23" s="82"/>
      <c r="P23" s="49"/>
      <c r="Q23" s="65"/>
      <c r="R23" s="65"/>
      <c r="S23" s="84"/>
      <c r="T23" s="84"/>
    </row>
    <row r="24" spans="1:20" ht="12.75">
      <c r="A24" s="58"/>
      <c r="B24" s="58"/>
      <c r="C24" s="81"/>
      <c r="D24" s="81"/>
      <c r="E24" s="81"/>
      <c r="F24" s="81"/>
      <c r="G24" s="81"/>
      <c r="H24" s="49"/>
      <c r="I24" s="49"/>
      <c r="J24" s="49"/>
      <c r="K24" s="49"/>
      <c r="L24" s="82"/>
      <c r="M24" s="82"/>
      <c r="N24" s="83"/>
      <c r="O24" s="82"/>
      <c r="P24" s="49"/>
      <c r="Q24" s="65"/>
      <c r="R24" s="65"/>
      <c r="S24" s="84"/>
      <c r="T24" s="84"/>
    </row>
    <row r="25" spans="1:20" ht="12.75">
      <c r="A25" s="58"/>
      <c r="B25" s="58"/>
      <c r="C25" s="81"/>
      <c r="D25" s="81"/>
      <c r="E25" s="81"/>
      <c r="F25" s="81"/>
      <c r="G25" s="81"/>
      <c r="H25" s="49"/>
      <c r="I25" s="49"/>
      <c r="J25" s="49"/>
      <c r="K25" s="49"/>
      <c r="L25" s="82"/>
      <c r="M25" s="82"/>
      <c r="N25" s="83"/>
      <c r="O25" s="82"/>
      <c r="P25" s="49"/>
      <c r="Q25" s="65"/>
      <c r="R25" s="65"/>
      <c r="S25" s="84"/>
      <c r="T25" s="84"/>
    </row>
    <row r="26" spans="1:20" ht="12.75">
      <c r="A26" s="58"/>
      <c r="B26" s="58"/>
      <c r="C26" s="81"/>
      <c r="D26" s="81"/>
      <c r="E26" s="81"/>
      <c r="F26" s="81"/>
      <c r="G26" s="81"/>
      <c r="H26" s="49"/>
      <c r="I26" s="49"/>
      <c r="J26" s="49"/>
      <c r="K26" s="49"/>
      <c r="L26" s="82"/>
      <c r="M26" s="82"/>
      <c r="N26" s="83"/>
      <c r="O26" s="82"/>
      <c r="P26" s="49"/>
      <c r="Q26" s="65"/>
      <c r="R26" s="65"/>
      <c r="S26" s="84"/>
      <c r="T26" s="84"/>
    </row>
    <row r="27" spans="1:20" ht="12.75">
      <c r="A27" s="58"/>
      <c r="B27" s="58"/>
      <c r="C27" s="81"/>
      <c r="D27" s="81"/>
      <c r="E27" s="81"/>
      <c r="F27" s="81"/>
      <c r="G27" s="81"/>
      <c r="H27" s="49"/>
      <c r="I27" s="49"/>
      <c r="J27" s="49"/>
      <c r="K27" s="49"/>
      <c r="L27" s="82"/>
      <c r="M27" s="82"/>
      <c r="N27" s="83"/>
      <c r="O27" s="82"/>
      <c r="P27" s="49"/>
      <c r="Q27" s="65"/>
      <c r="R27" s="65"/>
      <c r="S27" s="84"/>
      <c r="T27" s="84"/>
    </row>
    <row r="28" spans="1:20" ht="12.75">
      <c r="A28" s="58"/>
      <c r="B28" s="58"/>
      <c r="C28" s="81"/>
      <c r="D28" s="81"/>
      <c r="E28" s="81"/>
      <c r="F28" s="81"/>
      <c r="G28" s="81"/>
      <c r="H28" s="49"/>
      <c r="I28" s="49"/>
      <c r="J28" s="49"/>
      <c r="K28" s="49"/>
      <c r="L28" s="82"/>
      <c r="M28" s="82"/>
      <c r="N28" s="83"/>
      <c r="O28" s="82"/>
      <c r="P28" s="49"/>
      <c r="Q28" s="65"/>
      <c r="R28" s="65"/>
      <c r="S28" s="84"/>
      <c r="T28" s="84"/>
    </row>
    <row r="29" spans="1:20" ht="12.75">
      <c r="A29" s="58"/>
      <c r="B29" s="58"/>
      <c r="C29" s="81"/>
      <c r="D29" s="81"/>
      <c r="E29" s="81"/>
      <c r="F29" s="81"/>
      <c r="G29" s="81"/>
      <c r="H29" s="49"/>
      <c r="I29" s="49"/>
      <c r="J29" s="49"/>
      <c r="K29" s="49"/>
      <c r="L29" s="82"/>
      <c r="M29" s="82"/>
      <c r="N29" s="83"/>
      <c r="O29" s="82"/>
      <c r="P29" s="49"/>
      <c r="Q29" s="65"/>
      <c r="R29" s="65"/>
      <c r="S29" s="84"/>
      <c r="T29" s="84"/>
    </row>
    <row r="30" spans="1:20" ht="12.75">
      <c r="A30" s="58"/>
      <c r="B30" s="58"/>
      <c r="C30" s="81"/>
      <c r="D30" s="81"/>
      <c r="E30" s="81"/>
      <c r="F30" s="81"/>
      <c r="G30" s="81"/>
      <c r="H30" s="49"/>
      <c r="I30" s="49"/>
      <c r="J30" s="49"/>
      <c r="K30" s="49"/>
      <c r="L30" s="82"/>
      <c r="M30" s="82"/>
      <c r="N30" s="83"/>
      <c r="O30" s="82"/>
      <c r="P30" s="49"/>
      <c r="Q30" s="65"/>
      <c r="R30" s="65"/>
      <c r="S30" s="84"/>
      <c r="T30" s="84"/>
    </row>
    <row r="31" spans="1:20" ht="12.75">
      <c r="A31" s="58"/>
      <c r="B31" s="58"/>
      <c r="C31" s="81"/>
      <c r="D31" s="81"/>
      <c r="E31" s="81"/>
      <c r="F31" s="81"/>
      <c r="G31" s="81"/>
      <c r="H31" s="49"/>
      <c r="I31" s="49"/>
      <c r="J31" s="49"/>
      <c r="K31" s="49"/>
      <c r="L31" s="82"/>
      <c r="M31" s="82"/>
      <c r="N31" s="83"/>
      <c r="O31" s="82"/>
      <c r="P31" s="49"/>
      <c r="Q31" s="65"/>
      <c r="R31" s="65"/>
      <c r="S31" s="84"/>
      <c r="T31" s="84"/>
    </row>
    <row r="32" spans="1:20" ht="12.75">
      <c r="A32" s="58"/>
      <c r="B32" s="58"/>
      <c r="C32" s="81"/>
      <c r="D32" s="81"/>
      <c r="E32" s="81"/>
      <c r="F32" s="81"/>
      <c r="G32" s="81"/>
      <c r="H32" s="49"/>
      <c r="I32" s="49"/>
      <c r="J32" s="49"/>
      <c r="K32" s="49"/>
      <c r="L32" s="82"/>
      <c r="M32" s="82"/>
      <c r="N32" s="83"/>
      <c r="O32" s="82"/>
      <c r="P32" s="49"/>
      <c r="Q32" s="65"/>
      <c r="R32" s="65"/>
      <c r="S32" s="84"/>
      <c r="T32" s="84"/>
    </row>
    <row r="33" spans="1:20" ht="12.75">
      <c r="A33" s="58"/>
      <c r="B33" s="58"/>
      <c r="C33" s="81"/>
      <c r="D33" s="81"/>
      <c r="E33" s="81"/>
      <c r="F33" s="81"/>
      <c r="G33" s="81"/>
      <c r="H33" s="49"/>
      <c r="I33" s="49"/>
      <c r="J33" s="49"/>
      <c r="K33" s="49"/>
      <c r="L33" s="82"/>
      <c r="M33" s="82"/>
      <c r="N33" s="83"/>
      <c r="O33" s="82"/>
      <c r="P33" s="49"/>
      <c r="Q33" s="65"/>
      <c r="R33" s="65"/>
      <c r="S33" s="84"/>
      <c r="T33" s="84"/>
    </row>
    <row r="34" spans="1:20" ht="12.75">
      <c r="A34" s="58"/>
      <c r="B34" s="58"/>
      <c r="C34" s="81"/>
      <c r="D34" s="81"/>
      <c r="E34" s="81"/>
      <c r="F34" s="81"/>
      <c r="G34" s="81"/>
      <c r="H34" s="49"/>
      <c r="I34" s="49"/>
      <c r="J34" s="49"/>
      <c r="K34" s="49"/>
      <c r="L34" s="82"/>
      <c r="M34" s="82"/>
      <c r="N34" s="83"/>
      <c r="O34" s="82"/>
      <c r="P34" s="49"/>
      <c r="Q34" s="65"/>
      <c r="R34" s="65"/>
      <c r="S34" s="84"/>
      <c r="T34" s="84"/>
    </row>
    <row r="35" spans="1:20" ht="12.75">
      <c r="A35" s="58"/>
      <c r="B35" s="58"/>
      <c r="C35" s="81"/>
      <c r="D35" s="81"/>
      <c r="E35" s="81"/>
      <c r="F35" s="81"/>
      <c r="G35" s="81"/>
      <c r="H35" s="49"/>
      <c r="I35" s="49"/>
      <c r="J35" s="49"/>
      <c r="K35" s="49"/>
      <c r="L35" s="82"/>
      <c r="M35" s="82"/>
      <c r="N35" s="83"/>
      <c r="O35" s="82"/>
      <c r="P35" s="49"/>
      <c r="Q35" s="65"/>
      <c r="R35" s="65"/>
      <c r="S35" s="84"/>
      <c r="T35" s="84"/>
    </row>
    <row r="36" spans="1:20" ht="12.75">
      <c r="A36" s="58"/>
      <c r="B36" s="58"/>
      <c r="C36" s="81"/>
      <c r="D36" s="81"/>
      <c r="E36" s="81"/>
      <c r="F36" s="81"/>
      <c r="G36" s="81"/>
      <c r="H36" s="49"/>
      <c r="I36" s="49"/>
      <c r="J36" s="49"/>
      <c r="K36" s="49"/>
      <c r="L36" s="82"/>
      <c r="M36" s="82"/>
      <c r="N36" s="83"/>
      <c r="O36" s="82"/>
      <c r="P36" s="49"/>
      <c r="Q36" s="65"/>
      <c r="R36" s="65"/>
      <c r="S36" s="84"/>
      <c r="T36" s="84"/>
    </row>
    <row r="37" spans="1:20" ht="12.75">
      <c r="A37" s="58"/>
      <c r="B37" s="58"/>
      <c r="C37" s="81"/>
      <c r="D37" s="81"/>
      <c r="E37" s="81"/>
      <c r="F37" s="81"/>
      <c r="G37" s="81"/>
      <c r="H37" s="49"/>
      <c r="I37" s="49"/>
      <c r="J37" s="49"/>
      <c r="K37" s="49"/>
      <c r="L37" s="82"/>
      <c r="M37" s="82"/>
      <c r="N37" s="83"/>
      <c r="O37" s="82"/>
      <c r="P37" s="49"/>
      <c r="Q37" s="65"/>
      <c r="R37" s="65"/>
      <c r="S37" s="84"/>
      <c r="T37" s="84"/>
    </row>
    <row r="38" spans="1:20" ht="12.75">
      <c r="A38" s="58"/>
      <c r="B38" s="58"/>
      <c r="C38" s="81"/>
      <c r="D38" s="81"/>
      <c r="E38" s="81"/>
      <c r="F38" s="81"/>
      <c r="G38" s="81"/>
      <c r="H38" s="49"/>
      <c r="I38" s="49"/>
      <c r="J38" s="49"/>
      <c r="K38" s="49"/>
      <c r="L38" s="82"/>
      <c r="M38" s="82"/>
      <c r="N38" s="83"/>
      <c r="O38" s="82"/>
      <c r="P38" s="49"/>
      <c r="Q38" s="65"/>
      <c r="R38" s="65"/>
      <c r="S38" s="84"/>
      <c r="T38" s="84"/>
    </row>
    <row r="39" spans="1:20" ht="12.75">
      <c r="A39" s="58"/>
      <c r="B39" s="58"/>
      <c r="C39" s="81"/>
      <c r="D39" s="81"/>
      <c r="E39" s="81"/>
      <c r="F39" s="81"/>
      <c r="G39" s="81"/>
      <c r="H39" s="49"/>
      <c r="I39" s="49"/>
      <c r="J39" s="49"/>
      <c r="K39" s="49"/>
      <c r="L39" s="82"/>
      <c r="M39" s="82"/>
      <c r="N39" s="83"/>
      <c r="O39" s="82"/>
      <c r="P39" s="49"/>
      <c r="Q39" s="65"/>
      <c r="R39" s="65"/>
      <c r="S39" s="84"/>
      <c r="T39" s="84"/>
    </row>
    <row r="40" spans="1:20" ht="12.75">
      <c r="A40" s="58"/>
      <c r="B40" s="58"/>
      <c r="C40" s="81"/>
      <c r="D40" s="81"/>
      <c r="E40" s="81"/>
      <c r="F40" s="81"/>
      <c r="G40" s="81"/>
      <c r="H40" s="49"/>
      <c r="I40" s="49"/>
      <c r="J40" s="49"/>
      <c r="K40" s="49"/>
      <c r="L40" s="82"/>
      <c r="M40" s="82"/>
      <c r="N40" s="83"/>
      <c r="O40" s="82"/>
      <c r="P40" s="49"/>
      <c r="Q40" s="65"/>
      <c r="R40" s="65"/>
      <c r="S40" s="84"/>
      <c r="T40" s="84"/>
    </row>
    <row r="41" spans="1:20" ht="12.75">
      <c r="A41" s="58"/>
      <c r="B41" s="58"/>
      <c r="C41" s="81"/>
      <c r="D41" s="81"/>
      <c r="E41" s="81"/>
      <c r="F41" s="81"/>
      <c r="G41" s="81"/>
      <c r="H41" s="49"/>
      <c r="I41" s="49"/>
      <c r="J41" s="49"/>
      <c r="K41" s="49"/>
      <c r="L41" s="82"/>
      <c r="M41" s="82"/>
      <c r="N41" s="83"/>
      <c r="O41" s="82"/>
      <c r="P41" s="49"/>
      <c r="Q41" s="65"/>
      <c r="R41" s="65"/>
      <c r="S41" s="84"/>
      <c r="T41" s="84"/>
    </row>
    <row r="42" spans="1:20" ht="12.75">
      <c r="A42" s="58"/>
      <c r="B42" s="58"/>
      <c r="C42" s="81"/>
      <c r="D42" s="81"/>
      <c r="E42" s="81"/>
      <c r="F42" s="81"/>
      <c r="G42" s="81"/>
      <c r="H42" s="49"/>
      <c r="I42" s="49"/>
      <c r="J42" s="49"/>
      <c r="K42" s="49"/>
      <c r="L42" s="82"/>
      <c r="M42" s="82"/>
      <c r="N42" s="83"/>
      <c r="O42" s="82"/>
      <c r="P42" s="49"/>
      <c r="Q42" s="65"/>
      <c r="R42" s="65"/>
      <c r="S42" s="84"/>
      <c r="T42" s="84"/>
    </row>
    <row r="43" spans="1:20" ht="12.75">
      <c r="A43" s="58"/>
      <c r="B43" s="58"/>
      <c r="C43" s="81"/>
      <c r="D43" s="81"/>
      <c r="E43" s="81"/>
      <c r="F43" s="81"/>
      <c r="G43" s="81"/>
      <c r="H43" s="49"/>
      <c r="I43" s="49"/>
      <c r="J43" s="49"/>
      <c r="K43" s="49"/>
      <c r="L43" s="82"/>
      <c r="M43" s="82"/>
      <c r="N43" s="83"/>
      <c r="O43" s="82"/>
      <c r="P43" s="49"/>
      <c r="Q43" s="65"/>
      <c r="R43" s="65"/>
      <c r="S43" s="84"/>
      <c r="T43" s="84"/>
    </row>
    <row r="44" spans="1:20" ht="12.75">
      <c r="A44" s="58"/>
      <c r="B44" s="58"/>
      <c r="C44" s="81"/>
      <c r="D44" s="81"/>
      <c r="E44" s="81"/>
      <c r="F44" s="81"/>
      <c r="G44" s="81"/>
      <c r="H44" s="49"/>
      <c r="I44" s="49"/>
      <c r="J44" s="49"/>
      <c r="K44" s="49"/>
      <c r="L44" s="82"/>
      <c r="M44" s="82"/>
      <c r="N44" s="83"/>
      <c r="O44" s="82"/>
      <c r="P44" s="49"/>
      <c r="Q44" s="65"/>
      <c r="R44" s="65"/>
      <c r="S44" s="84"/>
      <c r="T44" s="84"/>
    </row>
    <row r="45" spans="1:20" ht="12.75">
      <c r="A45" s="58"/>
      <c r="B45" s="58"/>
      <c r="C45" s="81"/>
      <c r="D45" s="81"/>
      <c r="E45" s="81"/>
      <c r="F45" s="81"/>
      <c r="G45" s="81"/>
      <c r="H45" s="49"/>
      <c r="I45" s="49"/>
      <c r="J45" s="49"/>
      <c r="K45" s="49"/>
      <c r="L45" s="82"/>
      <c r="M45" s="82"/>
      <c r="N45" s="83"/>
      <c r="O45" s="82"/>
      <c r="P45" s="49"/>
      <c r="Q45" s="65"/>
      <c r="R45" s="65"/>
      <c r="S45" s="84"/>
      <c r="T45" s="84"/>
    </row>
    <row r="46" spans="1:20" ht="12.75">
      <c r="A46" s="58"/>
      <c r="B46" s="58"/>
      <c r="C46" s="81"/>
      <c r="D46" s="81"/>
      <c r="E46" s="81"/>
      <c r="F46" s="81"/>
      <c r="G46" s="81"/>
      <c r="H46" s="49"/>
      <c r="I46" s="49"/>
      <c r="J46" s="49"/>
      <c r="K46" s="49"/>
      <c r="L46" s="82"/>
      <c r="M46" s="82"/>
      <c r="N46" s="83"/>
      <c r="O46" s="82"/>
      <c r="P46" s="49"/>
      <c r="Q46" s="65"/>
      <c r="R46" s="65"/>
      <c r="S46" s="84"/>
      <c r="T46" s="84"/>
    </row>
    <row r="47" spans="1:20" ht="12.75">
      <c r="A47" s="58"/>
      <c r="B47" s="58"/>
      <c r="C47" s="81"/>
      <c r="D47" s="81"/>
      <c r="E47" s="81"/>
      <c r="F47" s="81"/>
      <c r="G47" s="81"/>
      <c r="H47" s="49"/>
      <c r="I47" s="49"/>
      <c r="J47" s="49"/>
      <c r="K47" s="49"/>
      <c r="L47" s="82"/>
      <c r="M47" s="82"/>
      <c r="N47" s="83"/>
      <c r="O47" s="82"/>
      <c r="P47" s="49"/>
      <c r="Q47" s="65"/>
      <c r="R47" s="65"/>
      <c r="S47" s="84"/>
      <c r="T47" s="84"/>
    </row>
    <row r="48" spans="1:20" ht="12.75">
      <c r="A48" s="58"/>
      <c r="B48" s="58"/>
      <c r="C48" s="81"/>
      <c r="D48" s="81"/>
      <c r="E48" s="81"/>
      <c r="F48" s="81"/>
      <c r="G48" s="81"/>
      <c r="H48" s="49"/>
      <c r="I48" s="49"/>
      <c r="J48" s="49"/>
      <c r="K48" s="49"/>
      <c r="L48" s="82"/>
      <c r="M48" s="82"/>
      <c r="N48" s="83"/>
      <c r="O48" s="82"/>
      <c r="P48" s="49"/>
      <c r="Q48" s="65"/>
      <c r="R48" s="65"/>
      <c r="S48" s="84"/>
      <c r="T48" s="84"/>
    </row>
    <row r="49" spans="1:20" ht="12.75">
      <c r="A49" s="58"/>
      <c r="B49" s="58"/>
      <c r="C49" s="81"/>
      <c r="D49" s="81"/>
      <c r="E49" s="81"/>
      <c r="F49" s="81"/>
      <c r="G49" s="81"/>
      <c r="H49" s="49"/>
      <c r="I49" s="49"/>
      <c r="J49" s="49"/>
      <c r="K49" s="49"/>
      <c r="L49" s="82"/>
      <c r="M49" s="82"/>
      <c r="N49" s="83"/>
      <c r="O49" s="82"/>
      <c r="P49" s="49"/>
      <c r="Q49" s="65"/>
      <c r="R49" s="65"/>
      <c r="S49" s="84"/>
      <c r="T49" s="84"/>
    </row>
    <row r="50" spans="1:20" ht="12.75">
      <c r="A50" s="58"/>
      <c r="B50" s="58"/>
      <c r="C50" s="81"/>
      <c r="D50" s="81"/>
      <c r="E50" s="81"/>
      <c r="F50" s="81"/>
      <c r="G50" s="81"/>
      <c r="H50" s="49"/>
      <c r="I50" s="49"/>
      <c r="J50" s="49"/>
      <c r="K50" s="49"/>
      <c r="L50" s="82"/>
      <c r="M50" s="82"/>
      <c r="N50" s="83"/>
      <c r="O50" s="82"/>
      <c r="P50" s="49"/>
      <c r="Q50" s="65"/>
      <c r="R50" s="65"/>
      <c r="S50" s="84"/>
      <c r="T50" s="84"/>
    </row>
    <row r="51" spans="1:20" ht="12.75">
      <c r="A51" s="58"/>
      <c r="B51" s="58"/>
      <c r="C51" s="81"/>
      <c r="D51" s="81"/>
      <c r="E51" s="81"/>
      <c r="F51" s="81"/>
      <c r="G51" s="81"/>
      <c r="H51" s="49"/>
      <c r="I51" s="49"/>
      <c r="J51" s="49"/>
      <c r="K51" s="49"/>
      <c r="L51" s="82"/>
      <c r="M51" s="82"/>
      <c r="N51" s="83"/>
      <c r="O51" s="82"/>
      <c r="P51" s="49"/>
      <c r="Q51" s="65"/>
      <c r="R51" s="65"/>
      <c r="S51" s="84"/>
      <c r="T51" s="84"/>
    </row>
    <row r="52" spans="1:20" ht="12.75">
      <c r="A52" s="58"/>
      <c r="B52" s="58"/>
      <c r="C52" s="81"/>
      <c r="D52" s="81"/>
      <c r="E52" s="81"/>
      <c r="F52" s="81"/>
      <c r="G52" s="81"/>
      <c r="H52" s="49"/>
      <c r="I52" s="49"/>
      <c r="J52" s="49"/>
      <c r="K52" s="49"/>
      <c r="L52" s="82"/>
      <c r="M52" s="82"/>
      <c r="N52" s="83"/>
      <c r="O52" s="82"/>
      <c r="P52" s="49"/>
      <c r="Q52" s="65"/>
      <c r="R52" s="65"/>
      <c r="S52" s="84"/>
      <c r="T52" s="84"/>
    </row>
    <row r="53" spans="1:20" ht="12.75">
      <c r="A53" s="58"/>
      <c r="B53" s="58"/>
      <c r="C53" s="81"/>
      <c r="D53" s="81"/>
      <c r="E53" s="81"/>
      <c r="F53" s="81"/>
      <c r="G53" s="81"/>
      <c r="H53" s="49"/>
      <c r="I53" s="49"/>
      <c r="J53" s="49"/>
      <c r="K53" s="49"/>
      <c r="L53" s="82"/>
      <c r="M53" s="82"/>
      <c r="N53" s="83"/>
      <c r="O53" s="82"/>
      <c r="P53" s="49"/>
      <c r="Q53" s="65"/>
      <c r="R53" s="65"/>
      <c r="S53" s="84"/>
      <c r="T53" s="84"/>
    </row>
    <row r="54" spans="1:20" ht="12.75">
      <c r="A54" s="58"/>
      <c r="B54" s="58"/>
      <c r="C54" s="81"/>
      <c r="D54" s="81"/>
      <c r="E54" s="81"/>
      <c r="F54" s="81"/>
      <c r="G54" s="81"/>
      <c r="H54" s="49"/>
      <c r="I54" s="49"/>
      <c r="J54" s="49"/>
      <c r="K54" s="49"/>
      <c r="L54" s="82"/>
      <c r="M54" s="82"/>
      <c r="N54" s="83"/>
      <c r="O54" s="82"/>
      <c r="P54" s="49"/>
      <c r="Q54" s="65"/>
      <c r="R54" s="65"/>
      <c r="S54" s="84"/>
      <c r="T54" s="84"/>
    </row>
    <row r="55" spans="1:20" ht="12.75">
      <c r="A55" s="58"/>
      <c r="B55" s="58"/>
      <c r="C55" s="81"/>
      <c r="D55" s="81"/>
      <c r="E55" s="81"/>
      <c r="F55" s="81"/>
      <c r="G55" s="81"/>
      <c r="H55" s="49"/>
      <c r="I55" s="49"/>
      <c r="J55" s="49"/>
      <c r="K55" s="49"/>
      <c r="L55" s="82"/>
      <c r="M55" s="82"/>
      <c r="N55" s="83"/>
      <c r="O55" s="82"/>
      <c r="P55" s="49"/>
      <c r="Q55" s="65"/>
      <c r="R55" s="65"/>
      <c r="S55" s="84"/>
      <c r="T55" s="84"/>
    </row>
    <row r="56" spans="1:20" ht="12.75">
      <c r="A56" s="58"/>
      <c r="B56" s="58"/>
      <c r="C56" s="81"/>
      <c r="D56" s="81"/>
      <c r="E56" s="81"/>
      <c r="F56" s="81"/>
      <c r="G56" s="81"/>
      <c r="H56" s="49"/>
      <c r="I56" s="49"/>
      <c r="J56" s="49"/>
      <c r="K56" s="49"/>
      <c r="L56" s="82"/>
      <c r="M56" s="82"/>
      <c r="N56" s="83"/>
      <c r="O56" s="82"/>
      <c r="P56" s="49"/>
      <c r="Q56" s="65"/>
      <c r="R56" s="65"/>
      <c r="S56" s="84"/>
      <c r="T56" s="84"/>
    </row>
    <row r="57" spans="1:20" ht="12.75">
      <c r="A57" s="58"/>
      <c r="B57" s="58"/>
      <c r="C57" s="81"/>
      <c r="D57" s="81"/>
      <c r="E57" s="81"/>
      <c r="F57" s="81"/>
      <c r="G57" s="81"/>
      <c r="H57" s="49"/>
      <c r="I57" s="49"/>
      <c r="J57" s="49"/>
      <c r="K57" s="49"/>
      <c r="L57" s="82"/>
      <c r="M57" s="82"/>
      <c r="N57" s="83"/>
      <c r="O57" s="82"/>
      <c r="P57" s="49"/>
      <c r="Q57" s="65"/>
      <c r="R57" s="65"/>
      <c r="S57" s="84"/>
      <c r="T57" s="84"/>
    </row>
    <row r="58" spans="1:20" ht="12.75">
      <c r="A58" s="58"/>
      <c r="B58" s="58"/>
      <c r="C58" s="81"/>
      <c r="D58" s="81"/>
      <c r="E58" s="81"/>
      <c r="F58" s="81"/>
      <c r="G58" s="81"/>
      <c r="H58" s="49"/>
      <c r="I58" s="49"/>
      <c r="J58" s="49"/>
      <c r="K58" s="49"/>
      <c r="L58" s="82"/>
      <c r="M58" s="82"/>
      <c r="N58" s="83"/>
      <c r="O58" s="82"/>
      <c r="P58" s="49"/>
      <c r="Q58" s="65"/>
      <c r="R58" s="65"/>
      <c r="S58" s="84"/>
      <c r="T58" s="84"/>
    </row>
    <row r="59" spans="1:20" ht="12.75">
      <c r="A59" s="58"/>
      <c r="B59" s="58"/>
      <c r="C59" s="81"/>
      <c r="D59" s="81"/>
      <c r="E59" s="81"/>
      <c r="F59" s="81"/>
      <c r="G59" s="81"/>
      <c r="H59" s="49"/>
      <c r="I59" s="49"/>
      <c r="J59" s="49"/>
      <c r="K59" s="49"/>
      <c r="L59" s="82"/>
      <c r="M59" s="82"/>
      <c r="N59" s="83"/>
      <c r="O59" s="82"/>
      <c r="P59" s="49"/>
      <c r="Q59" s="65"/>
      <c r="R59" s="65"/>
      <c r="S59" s="84"/>
      <c r="T59" s="84"/>
    </row>
    <row r="60" spans="1:20" ht="12.75">
      <c r="A60" s="58"/>
      <c r="B60" s="58"/>
      <c r="C60" s="81"/>
      <c r="D60" s="81"/>
      <c r="E60" s="81"/>
      <c r="F60" s="81"/>
      <c r="G60" s="81"/>
      <c r="H60" s="49"/>
      <c r="I60" s="49"/>
      <c r="J60" s="49"/>
      <c r="K60" s="49"/>
      <c r="L60" s="82"/>
      <c r="M60" s="82"/>
      <c r="N60" s="83"/>
      <c r="O60" s="82"/>
      <c r="P60" s="49"/>
      <c r="Q60" s="65"/>
      <c r="R60" s="65"/>
      <c r="S60" s="84"/>
      <c r="T60" s="84"/>
    </row>
    <row r="61" spans="1:20" ht="12.75">
      <c r="A61" s="58"/>
      <c r="B61" s="58"/>
      <c r="C61" s="81"/>
      <c r="D61" s="81"/>
      <c r="E61" s="81"/>
      <c r="F61" s="81"/>
      <c r="G61" s="81"/>
      <c r="H61" s="49"/>
      <c r="I61" s="49"/>
      <c r="J61" s="49"/>
      <c r="K61" s="49"/>
      <c r="L61" s="82"/>
      <c r="M61" s="82"/>
      <c r="N61" s="83"/>
      <c r="O61" s="82"/>
      <c r="P61" s="49"/>
      <c r="Q61" s="65"/>
      <c r="R61" s="65"/>
      <c r="S61" s="84"/>
      <c r="T61" s="84"/>
    </row>
  </sheetData>
  <sheetProtection/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61"/>
  <sheetViews>
    <sheetView workbookViewId="0" topLeftCell="A1">
      <pane ySplit="2" topLeftCell="BM3" activePane="bottomLeft" state="frozen"/>
      <selection pane="topLeft" activeCell="A1" sqref="A1"/>
      <selection pane="bottomLeft" activeCell="B3" sqref="B3:B13"/>
    </sheetView>
  </sheetViews>
  <sheetFormatPr defaultColWidth="8.7109375" defaultRowHeight="12.75"/>
  <cols>
    <col min="1" max="1" width="7.7109375" style="41" bestFit="1" customWidth="1"/>
    <col min="2" max="2" width="5.71093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85" bestFit="1" customWidth="1"/>
    <col min="13" max="13" width="8.00390625" style="85" bestFit="1" customWidth="1"/>
    <col min="14" max="14" width="6.8515625" style="86" bestFit="1" customWidth="1"/>
    <col min="15" max="15" width="6.8515625" style="85" bestFit="1" customWidth="1"/>
    <col min="16" max="16" width="3.140625" style="42" bestFit="1" customWidth="1"/>
    <col min="17" max="17" width="4.00390625" style="42" bestFit="1" customWidth="1"/>
    <col min="18" max="18" width="4.28125" style="42" bestFit="1" customWidth="1"/>
    <col min="19" max="19" width="7.8515625" style="87" bestFit="1" customWidth="1"/>
    <col min="20" max="20" width="9.7109375" style="87" bestFit="1" customWidth="1"/>
    <col min="21" max="16384" width="8.7109375" style="42" customWidth="1"/>
  </cols>
  <sheetData>
    <row r="1" spans="1:20" ht="12.75">
      <c r="A1" s="47" t="s">
        <v>163</v>
      </c>
      <c r="B1" s="48"/>
      <c r="C1" s="49"/>
      <c r="D1" s="50" t="s">
        <v>162</v>
      </c>
      <c r="E1" s="63">
        <v>1</v>
      </c>
      <c r="F1" s="80"/>
      <c r="G1" s="80"/>
      <c r="H1" s="92" t="s">
        <v>82</v>
      </c>
      <c r="I1" s="92"/>
      <c r="J1" s="92"/>
      <c r="K1" s="53" t="s">
        <v>83</v>
      </c>
      <c r="L1" s="54" t="s">
        <v>156</v>
      </c>
      <c r="M1" s="94" t="s">
        <v>165</v>
      </c>
      <c r="N1" s="94"/>
      <c r="O1" s="64"/>
      <c r="P1" s="93" t="s">
        <v>164</v>
      </c>
      <c r="Q1" s="93"/>
      <c r="R1" s="93"/>
      <c r="S1" s="93"/>
      <c r="T1" s="93"/>
    </row>
    <row r="2" spans="1:20" ht="12.75">
      <c r="A2" s="47" t="s">
        <v>84</v>
      </c>
      <c r="B2" s="47" t="s">
        <v>159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1</v>
      </c>
      <c r="B3" s="58">
        <v>5</v>
      </c>
      <c r="C3" s="81" t="s">
        <v>157</v>
      </c>
      <c r="D3" s="81" t="s">
        <v>158</v>
      </c>
      <c r="E3" s="81">
        <v>1011</v>
      </c>
      <c r="F3" s="81" t="s">
        <v>19</v>
      </c>
      <c r="G3" s="81">
        <v>400</v>
      </c>
      <c r="H3" s="49"/>
      <c r="I3" s="49"/>
      <c r="J3" s="49" t="str">
        <f>IF(OR(F3="",K3="nl"),"",IF(L3&lt;70,"L4",IF(L3&lt;80,"L3",IF(L3&lt;90,"L2",IF(L3&lt;100,"L1",IF(L3&gt;130,"H3",IF(L3&gt;120,"H2",IF(L3&gt;110,"H1",""))))))))</f>
        <v>H3</v>
      </c>
      <c r="K3" s="49">
        <f>IF(F3="","",INDEX(Rating!$A$1:J$999,MATCH(F3,Rating!$B$1:$B$999,0),3))</f>
        <v>295</v>
      </c>
      <c r="L3" s="82">
        <f>IF(F3="","",IF(K3="nl",100,100*G3/K3))</f>
        <v>135.59322033898306</v>
      </c>
      <c r="M3" s="82">
        <f>IF(F3="","",INDEX(Rating!$A$1:$J$999,MATCH(F3,Rating!$B$1:$B$999,0),$E$1+5))</f>
        <v>103.28291219047989</v>
      </c>
      <c r="N3" s="83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2">
        <f>IF(F3="","",M3*N3)</f>
        <v>103.28291219047989</v>
      </c>
      <c r="P3" s="49">
        <v>0</v>
      </c>
      <c r="Q3" s="65">
        <v>33</v>
      </c>
      <c r="R3" s="65">
        <v>56</v>
      </c>
      <c r="S3" s="84">
        <f>IF(R3="","",IF(TYPE(R3)=2,R3,(P3*60+Q3+(R3/60))))</f>
        <v>33.93333333333333</v>
      </c>
      <c r="T3" s="84">
        <f>IF(S3="","",IF(TYPE(R3)=2,S3,S3/(O3*0.01)))</f>
        <v>32.85474103475283</v>
      </c>
    </row>
    <row r="4" spans="1:20" ht="12.75">
      <c r="A4" s="58">
        <v>2</v>
      </c>
      <c r="B4" s="58">
        <v>7</v>
      </c>
      <c r="C4" s="81" t="s">
        <v>192</v>
      </c>
      <c r="D4" s="81" t="s">
        <v>191</v>
      </c>
      <c r="E4" s="81">
        <v>1002</v>
      </c>
      <c r="F4" s="81" t="s">
        <v>12</v>
      </c>
      <c r="G4" s="81">
        <v>360</v>
      </c>
      <c r="H4" s="49"/>
      <c r="I4" s="49"/>
      <c r="J4" s="49">
        <f>IF(OR(F4="",K4="nl"),"",IF(L4&lt;70,"L4",IF(L4&lt;80,"L3",IF(L4&lt;90,"L2",IF(L4&lt;100,"L1",IF(L4&gt;130,"H3",IF(L4&gt;120,"H2",IF(L4&gt;110,"H1",""))))))))</f>
      </c>
      <c r="K4" s="49">
        <f>IF(F4="","",INDEX(Rating!$A$1:J$999,MATCH(F4,Rating!$B$1:$B$999,0),3))</f>
        <v>330</v>
      </c>
      <c r="L4" s="82">
        <f>IF(F4="","",IF(K4="nl",100,100*G4/K4))</f>
        <v>109.0909090909091</v>
      </c>
      <c r="M4" s="82">
        <f>IF(F4="","",INDEX(Rating!$A$1:$J$999,MATCH(F4,Rating!$B$1:$B$999,0),$E$1+5))</f>
        <v>98.8871774637771</v>
      </c>
      <c r="N4" s="83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2">
        <f>IF(F4="","",M4*N4)</f>
        <v>98.8871774637771</v>
      </c>
      <c r="P4" s="49">
        <v>0</v>
      </c>
      <c r="Q4" s="65">
        <v>33</v>
      </c>
      <c r="R4" s="65">
        <v>39</v>
      </c>
      <c r="S4" s="84">
        <f>IF(R4="","",IF(TYPE(R4)=2,R4,(P4*60+Q4+(R4/60))))</f>
        <v>33.65</v>
      </c>
      <c r="T4" s="84">
        <f>IF(S4="","",IF(TYPE(R4)=2,S4,S4/(O4*0.01)))</f>
        <v>34.02867880653805</v>
      </c>
    </row>
    <row r="5" spans="1:20" ht="12.75">
      <c r="A5" s="58">
        <v>3</v>
      </c>
      <c r="B5" s="58">
        <v>2</v>
      </c>
      <c r="C5" s="81" t="s">
        <v>168</v>
      </c>
      <c r="D5" s="81" t="s">
        <v>215</v>
      </c>
      <c r="E5" s="81"/>
      <c r="F5" s="81" t="s">
        <v>12</v>
      </c>
      <c r="G5" s="81">
        <v>350</v>
      </c>
      <c r="H5" s="49"/>
      <c r="I5" s="49"/>
      <c r="J5" s="49">
        <f>IF(OR(F5="",K5="nl"),"",IF(L5&lt;70,"L4",IF(L5&lt;80,"L3",IF(L5&lt;90,"L2",IF(L5&lt;100,"L1",IF(L5&gt;130,"H3",IF(L5&gt;120,"H2",IF(L5&gt;110,"H1",""))))))))</f>
      </c>
      <c r="K5" s="49">
        <f>IF(F5="","",INDEX(Rating!$A$1:J$999,MATCH(F5,Rating!$B$1:$B$999,0),3))</f>
        <v>330</v>
      </c>
      <c r="L5" s="82">
        <f>IF(F5="","",IF(K5="nl",100,100*G5/K5))</f>
        <v>106.06060606060606</v>
      </c>
      <c r="M5" s="82">
        <f>IF(F5="","",INDEX(Rating!$A$1:$J$999,MATCH(F5,Rating!$B$1:$B$999,0),$E$1+5))</f>
        <v>98.8871774637771</v>
      </c>
      <c r="N5" s="83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2">
        <f>IF(F5="","",M5*N5)</f>
        <v>98.8871774637771</v>
      </c>
      <c r="P5" s="49">
        <v>0</v>
      </c>
      <c r="Q5" s="65">
        <v>29</v>
      </c>
      <c r="R5" s="65">
        <v>11</v>
      </c>
      <c r="S5" s="84">
        <f>IF(R5="","",IF(TYPE(R5)=2,R5,(P5*60+Q5+(R5/60))))</f>
        <v>29.183333333333334</v>
      </c>
      <c r="T5" s="84">
        <f>IF(S5="","",IF(TYPE(R5)=2,S5,S5/(O5*0.01)))</f>
        <v>29.511746701460197</v>
      </c>
    </row>
    <row r="6" spans="1:20" ht="12.75">
      <c r="A6" s="58">
        <v>4</v>
      </c>
      <c r="B6" s="58">
        <v>6</v>
      </c>
      <c r="C6" s="81" t="s">
        <v>194</v>
      </c>
      <c r="D6" s="81" t="s">
        <v>194</v>
      </c>
      <c r="E6" s="81"/>
      <c r="F6" s="81" t="s">
        <v>173</v>
      </c>
      <c r="G6" s="81">
        <v>360</v>
      </c>
      <c r="H6" s="49"/>
      <c r="I6" s="49"/>
      <c r="J6" s="49">
        <f>IF(OR(F6="",K6="nl"),"",IF(L6&lt;70,"L4",IF(L6&lt;80,"L3",IF(L6&lt;90,"L2",IF(L6&lt;100,"L1",IF(L6&gt;130,"H3",IF(L6&gt;120,"H2",IF(L6&gt;110,"H1",""))))))))</f>
      </c>
      <c r="K6" s="49" t="str">
        <f>IF(F6="","",INDEX(Rating!$A$1:J$999,MATCH(F6,Rating!$B$1:$B$999,0),3))</f>
        <v>nl</v>
      </c>
      <c r="L6" s="82">
        <f>IF(F6="","",IF(K6="nl",100,100*G6/K6))</f>
        <v>100</v>
      </c>
      <c r="M6" s="82">
        <f>IF(F6="","",INDEX(Rating!$A$1:$J$999,MATCH(F6,Rating!$B$1:$B$999,0),$E$1+5))</f>
        <v>100.20632195569887</v>
      </c>
      <c r="N6" s="83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2">
        <f>IF(F6="","",M6*N6)</f>
        <v>100.20632195569887</v>
      </c>
      <c r="P6" s="49">
        <v>0</v>
      </c>
      <c r="Q6" s="65">
        <v>33</v>
      </c>
      <c r="R6" s="65">
        <v>22</v>
      </c>
      <c r="S6" s="84">
        <f>IF(R6="","",IF(TYPE(R6)=2,R6,(P6*60+Q6+(R6/60))))</f>
        <v>33.36666666666667</v>
      </c>
      <c r="T6" s="84">
        <f>IF(S6="","",IF(TYPE(R6)=2,S6,S6/(O6*0.01)))</f>
        <v>33.29796565272403</v>
      </c>
    </row>
    <row r="7" spans="1:20" ht="12.75">
      <c r="A7" s="58">
        <v>5</v>
      </c>
      <c r="B7" s="58">
        <v>8</v>
      </c>
      <c r="C7" s="81" t="s">
        <v>177</v>
      </c>
      <c r="D7" s="81"/>
      <c r="E7" s="81">
        <v>136</v>
      </c>
      <c r="F7" s="81" t="s">
        <v>30</v>
      </c>
      <c r="G7" s="81">
        <v>185</v>
      </c>
      <c r="H7" s="49"/>
      <c r="I7" s="49"/>
      <c r="J7" s="49">
        <f>IF(OR(F7="",K7="nl"),"",IF(L7&lt;70,"L4",IF(L7&lt;80,"L3",IF(L7&lt;90,"L2",IF(L7&lt;100,"L1",IF(L7&gt;130,"H3",IF(L7&gt;120,"H2",IF(L7&gt;110,"H1",""))))))))</f>
      </c>
      <c r="K7" s="49">
        <f>IF(F7="","",INDEX(Rating!$A$1:J$999,MATCH(F7,Rating!$B$1:$B$999,0),3))</f>
        <v>175</v>
      </c>
      <c r="L7" s="82">
        <f>IF(F7="","",IF(K7="nl",100,100*G7/K7))</f>
        <v>105.71428571428571</v>
      </c>
      <c r="M7" s="82">
        <f>IF(F7="","",INDEX(Rating!$A$1:$J$999,MATCH(F7,Rating!$B$1:$B$999,0),$E$1+5))</f>
        <v>104.01618371840783</v>
      </c>
      <c r="N7" s="83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2">
        <f>IF(F7="","",M7*N7)</f>
        <v>104.01618371840783</v>
      </c>
      <c r="P7" s="49">
        <v>0</v>
      </c>
      <c r="Q7" s="65">
        <v>35</v>
      </c>
      <c r="R7" s="65">
        <v>24</v>
      </c>
      <c r="S7" s="84">
        <f>IF(R7="","",IF(TYPE(R7)=2,R7,(P7*60+Q7+(R7/60))))</f>
        <v>35.4</v>
      </c>
      <c r="T7" s="84">
        <f>IF(S7="","",IF(TYPE(R7)=2,S7,S7/(O7*0.01)))</f>
        <v>34.03316554646412</v>
      </c>
    </row>
    <row r="8" spans="1:20" ht="12.75">
      <c r="A8" s="58">
        <v>6</v>
      </c>
      <c r="B8" s="58">
        <v>9</v>
      </c>
      <c r="C8" s="81" t="s">
        <v>219</v>
      </c>
      <c r="D8" s="81" t="s">
        <v>218</v>
      </c>
      <c r="E8" s="81">
        <v>112</v>
      </c>
      <c r="F8" s="81" t="s">
        <v>180</v>
      </c>
      <c r="G8" s="81">
        <v>339</v>
      </c>
      <c r="H8" s="49"/>
      <c r="I8" s="49"/>
      <c r="J8" s="49" t="str">
        <f>IF(OR(F8="",K8="nl"),"",IF(L8&lt;70,"L4",IF(L8&lt;80,"L3",IF(L8&lt;90,"L2",IF(L8&lt;100,"L1",IF(L8&gt;130,"H3",IF(L8&gt;120,"H2",IF(L8&gt;110,"H1",""))))))))</f>
        <v>H1</v>
      </c>
      <c r="K8" s="49">
        <f>IF(F8="","",INDEX(Rating!$A$1:J$999,MATCH(F8,Rating!$B$1:$B$999,0),3))</f>
        <v>300</v>
      </c>
      <c r="L8" s="82">
        <f>IF(F8="","",IF(K8="nl",100,100*G8/K8))</f>
        <v>113</v>
      </c>
      <c r="M8" s="82">
        <f>IF(F8="","",INDEX(Rating!$A$1:$J$999,MATCH(F8,Rating!$B$1:$B$999,0),$E$1+5))</f>
        <v>114.22271024945792</v>
      </c>
      <c r="N8" s="83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2">
        <f>IF(F8="","",M8*N8)</f>
        <v>114.22271024945792</v>
      </c>
      <c r="P8" s="49">
        <v>0</v>
      </c>
      <c r="Q8" s="65">
        <v>38</v>
      </c>
      <c r="R8" s="65">
        <v>59</v>
      </c>
      <c r="S8" s="84">
        <f>IF(R8="","",IF(TYPE(R8)=2,R8,(P8*60+Q8+(R8/60))))</f>
        <v>38.983333333333334</v>
      </c>
      <c r="T8" s="84">
        <f>IF(S8="","",IF(TYPE(R8)=2,S8,S8/(O8*0.01)))</f>
        <v>34.129231610942576</v>
      </c>
    </row>
    <row r="9" spans="1:20" ht="12.75">
      <c r="A9" s="58">
        <v>7</v>
      </c>
      <c r="B9" s="58">
        <v>3</v>
      </c>
      <c r="C9" s="81" t="s">
        <v>179</v>
      </c>
      <c r="D9" s="81"/>
      <c r="E9" s="81">
        <v>108400</v>
      </c>
      <c r="F9" s="81" t="s">
        <v>14</v>
      </c>
      <c r="G9" s="81">
        <v>185</v>
      </c>
      <c r="H9" s="49"/>
      <c r="I9" s="49"/>
      <c r="J9" s="49" t="str">
        <f>IF(OR(F9="",K9="nl"),"",IF(L9&lt;70,"L4",IF(L9&lt;80,"L3",IF(L9&lt;90,"L2",IF(L9&lt;100,"L1",IF(L9&gt;130,"H3",IF(L9&gt;120,"H2",IF(L9&gt;110,"H1",""))))))))</f>
        <v>L4</v>
      </c>
      <c r="K9" s="49">
        <f>IF(F9="","",INDEX(Rating!$A$1:J$999,MATCH(F9,Rating!$B$1:$B$999,0),3))</f>
        <v>285</v>
      </c>
      <c r="L9" s="82">
        <f>IF(F9="","",IF(K9="nl",100,100*G9/K9))</f>
        <v>64.91228070175438</v>
      </c>
      <c r="M9" s="82">
        <f>IF(F9="","",INDEX(Rating!$A$1:$J$999,MATCH(F9,Rating!$B$1:$B$999,0),$E$1+5))</f>
        <v>118.0051722294663</v>
      </c>
      <c r="N9" s="83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2">
        <f>IF(F9="","",M9*N9)</f>
        <v>118.0051722294663</v>
      </c>
      <c r="P9" s="49">
        <v>0</v>
      </c>
      <c r="Q9" s="65">
        <v>36</v>
      </c>
      <c r="R9" s="65">
        <v>25</v>
      </c>
      <c r="S9" s="84">
        <f>IF(R9="","",IF(TYPE(R9)=2,R9,(P9*60+Q9+(R9/60))))</f>
        <v>36.416666666666664</v>
      </c>
      <c r="T9" s="84">
        <f>IF(S9="","",IF(TYPE(R9)=2,S9,S9/(O9*0.01)))</f>
        <v>30.860229241352947</v>
      </c>
    </row>
    <row r="10" spans="1:20" ht="12.75">
      <c r="A10" s="58">
        <v>8</v>
      </c>
      <c r="B10" s="58">
        <v>1</v>
      </c>
      <c r="C10" s="81" t="s">
        <v>174</v>
      </c>
      <c r="D10" s="81"/>
      <c r="E10" s="81">
        <v>112320</v>
      </c>
      <c r="F10" s="81" t="s">
        <v>14</v>
      </c>
      <c r="G10" s="81">
        <v>165</v>
      </c>
      <c r="H10" s="49"/>
      <c r="I10" s="49"/>
      <c r="J10" s="49" t="str">
        <f>IF(OR(F10="",K10="nl"),"",IF(L10&lt;70,"L4",IF(L10&lt;80,"L3",IF(L10&lt;90,"L2",IF(L10&lt;100,"L1",IF(L10&gt;130,"H3",IF(L10&gt;120,"H2",IF(L10&gt;110,"H1",""))))))))</f>
        <v>L4</v>
      </c>
      <c r="K10" s="49">
        <f>IF(F10="","",INDEX(Rating!$A$1:J$999,MATCH(F10,Rating!$B$1:$B$999,0),3))</f>
        <v>285</v>
      </c>
      <c r="L10" s="82">
        <f>IF(F10="","",IF(K10="nl",100,100*G10/K10))</f>
        <v>57.89473684210526</v>
      </c>
      <c r="M10" s="82">
        <f>IF(F10="","",INDEX(Rating!$A$1:$J$999,MATCH(F10,Rating!$B$1:$B$999,0),$E$1+5))</f>
        <v>118.0051722294663</v>
      </c>
      <c r="N10" s="83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2">
        <f>IF(F10="","",M10*N10)</f>
        <v>118.0051722294663</v>
      </c>
      <c r="P10" s="49">
        <v>0</v>
      </c>
      <c r="Q10" s="65">
        <v>34</v>
      </c>
      <c r="R10" s="65">
        <v>14</v>
      </c>
      <c r="S10" s="84">
        <f>IF(R10="","",IF(TYPE(R10)=2,R10,(P10*60+Q10+(R10/60))))</f>
        <v>34.233333333333334</v>
      </c>
      <c r="T10" s="84">
        <f>IF(S10="","",IF(TYPE(R10)=2,S10,S10/(O10*0.01)))</f>
        <v>29.010027854342773</v>
      </c>
    </row>
    <row r="11" spans="1:20" ht="12.75">
      <c r="A11" s="58">
        <v>9</v>
      </c>
      <c r="B11" s="58">
        <v>4</v>
      </c>
      <c r="C11" s="81" t="s">
        <v>175</v>
      </c>
      <c r="D11" s="81"/>
      <c r="E11" s="81">
        <v>6661</v>
      </c>
      <c r="F11" s="81" t="s">
        <v>16</v>
      </c>
      <c r="G11" s="81">
        <v>200</v>
      </c>
      <c r="H11" s="49"/>
      <c r="I11" s="49"/>
      <c r="J11" s="49" t="str">
        <f>IF(OR(F11="",K11="nl"),"",IF(L11&lt;70,"L4",IF(L11&lt;80,"L3",IF(L11&lt;90,"L2",IF(L11&lt;100,"L1",IF(L11&gt;130,"H3",IF(L11&gt;120,"H2",IF(L11&gt;110,"H1",""))))))))</f>
        <v>H2</v>
      </c>
      <c r="K11" s="49">
        <f>IF(F11="","",INDEX(Rating!$A$1:J$999,MATCH(F11,Rating!$B$1:$B$999,0),3))</f>
        <v>160</v>
      </c>
      <c r="L11" s="82">
        <f>IF(F11="","",IF(K11="nl",100,100*G11/K11))</f>
        <v>125</v>
      </c>
      <c r="M11" s="82">
        <f>IF(F11="","",INDEX(Rating!$A$1:$J$999,MATCH(F11,Rating!$B$1:$B$999,0),$E$1+5))</f>
        <v>115.75587472046509</v>
      </c>
      <c r="N11" s="83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2">
        <f>IF(F11="","",M11*N11)</f>
        <v>115.75587472046509</v>
      </c>
      <c r="P11" s="49">
        <v>0</v>
      </c>
      <c r="Q11" s="65">
        <v>35</v>
      </c>
      <c r="R11" s="65">
        <v>59</v>
      </c>
      <c r="S11" s="84">
        <f>IF(R11="","",IF(TYPE(R11)=2,R11,(P11*60+Q11+(R11/60))))</f>
        <v>35.983333333333334</v>
      </c>
      <c r="T11" s="84">
        <f>IF(S11="","",IF(TYPE(R11)=2,S11,S11/(O11*0.01)))</f>
        <v>31.085535330477402</v>
      </c>
    </row>
    <row r="12" spans="1:20" ht="12.75">
      <c r="A12" s="58">
        <v>10</v>
      </c>
      <c r="B12" s="58">
        <v>10</v>
      </c>
      <c r="C12" s="81" t="s">
        <v>220</v>
      </c>
      <c r="D12" s="81"/>
      <c r="E12" s="81"/>
      <c r="F12" s="81" t="s">
        <v>222</v>
      </c>
      <c r="G12" s="81">
        <v>400</v>
      </c>
      <c r="H12" s="49"/>
      <c r="I12" s="49"/>
      <c r="J12" s="49">
        <f>IF(OR(F12="",K12="nl"),"",IF(L12&lt;70,"L4",IF(L12&lt;80,"L3",IF(L12&lt;90,"L2",IF(L12&lt;100,"L1",IF(L12&gt;130,"H3",IF(L12&gt;120,"H2",IF(L12&gt;110,"H1",""))))))))</f>
      </c>
      <c r="K12" s="49" t="str">
        <f>IF(F12="","",INDEX('[1]Rating'!$A$1:J$1000,MATCH(F12,'[1]Rating'!$B$1:$B$1000,0),3))</f>
        <v>nl</v>
      </c>
      <c r="L12" s="60">
        <f>IF(F12="","",IF(K12="nl",100,100*G12/K12))</f>
        <v>100</v>
      </c>
      <c r="M12" s="60">
        <f>IF(F12="","",INDEX('[1]Rating'!$A$1:$J$1000,MATCH(F12,'[1]Rating'!$B$1:$B$1000,0),$E$1+5))</f>
        <v>136</v>
      </c>
      <c r="N12" s="61">
        <f>IF(F12="","",IF(H12="",1,INDEX('[1]Adjustment'!$A$1:$H$99,MATCH(H12,'[1]Adjustment'!$B$1:$B$99,0),$E$1+3))*IF(I12="",1,INDEX('[1]Adjustment'!$A$1:$H$99,MATCH(I12,'[1]Adjustment'!$B$1:$B$99,0),$E$1+3))*IF(J12="",1,INDEX('[1]Adjustment'!$A$1:$H$99,MATCH(J12,'[1]Adjustment'!$B$1:$B$99,0),$E$1+3)))</f>
        <v>1</v>
      </c>
      <c r="O12" s="60">
        <f>IF(F12="","",M12*N12)</f>
        <v>136</v>
      </c>
      <c r="P12" s="49">
        <v>0</v>
      </c>
      <c r="Q12" s="65">
        <v>21</v>
      </c>
      <c r="R12" s="65">
        <v>17</v>
      </c>
      <c r="S12" s="62" t="s">
        <v>214</v>
      </c>
      <c r="T12" s="62" t="s">
        <v>214</v>
      </c>
    </row>
    <row r="13" spans="1:20" ht="12.75">
      <c r="A13" s="58">
        <v>11</v>
      </c>
      <c r="B13" s="58">
        <v>11</v>
      </c>
      <c r="C13" s="81" t="s">
        <v>221</v>
      </c>
      <c r="D13" s="81"/>
      <c r="E13" s="81">
        <v>723</v>
      </c>
      <c r="F13" s="81" t="s">
        <v>30</v>
      </c>
      <c r="G13" s="81">
        <v>170</v>
      </c>
      <c r="H13" s="49"/>
      <c r="I13" s="49"/>
      <c r="J13" s="49" t="str">
        <f>IF(OR(F13="",K13="nl"),"",IF(L13&lt;70,"L4",IF(L13&lt;80,"L3",IF(L13&lt;90,"L2",IF(L13&lt;100,"L1",IF(L13&gt;130,"H3",IF(L13&gt;120,"H2",IF(L13&gt;110,"H1",""))))))))</f>
        <v>L1</v>
      </c>
      <c r="K13" s="49">
        <f>IF(F13="","",INDEX('[1]Rating'!$A$1:J$1000,MATCH(F13,'[1]Rating'!$B$1:$B$1000,0),3))</f>
        <v>175</v>
      </c>
      <c r="L13" s="60">
        <f>IF(F13="","",IF(K13="nl",100,100*G13/K13))</f>
        <v>97.14285714285714</v>
      </c>
      <c r="M13" s="60">
        <f>IF(F13="","",INDEX('[1]Rating'!$A$1:$J$1000,MATCH(F13,'[1]Rating'!$B$1:$B$1000,0),$E$1+5))</f>
        <v>104.01618371840783</v>
      </c>
      <c r="N13" s="61">
        <f>IF(F13="","",IF(H13="",1,INDEX('[1]Adjustment'!$A$1:$H$99,MATCH(H13,'[1]Adjustment'!$B$1:$B$99,0),$E$1+3))*IF(I13="",1,INDEX('[1]Adjustment'!$A$1:$H$99,MATCH(I13,'[1]Adjustment'!$B$1:$B$99,0),$E$1+3))*IF(J13="",1,INDEX('[1]Adjustment'!$A$1:$H$99,MATCH(J13,'[1]Adjustment'!$B$1:$B$99,0),$E$1+3)))</f>
        <v>1</v>
      </c>
      <c r="O13" s="60">
        <f>IF(F13="","",M13*N13)</f>
        <v>104.01618371840783</v>
      </c>
      <c r="P13" s="49">
        <v>0</v>
      </c>
      <c r="Q13" s="65">
        <v>22</v>
      </c>
      <c r="R13" s="65">
        <v>57</v>
      </c>
      <c r="S13" s="62" t="s">
        <v>214</v>
      </c>
      <c r="T13" s="62" t="s">
        <v>214</v>
      </c>
    </row>
    <row r="14" spans="1:20" ht="12.75">
      <c r="A14" s="58"/>
      <c r="B14" s="58"/>
      <c r="C14" s="81"/>
      <c r="D14" s="81"/>
      <c r="E14" s="81"/>
      <c r="F14" s="81"/>
      <c r="G14" s="81"/>
      <c r="H14" s="49"/>
      <c r="I14" s="49"/>
      <c r="J14" s="49"/>
      <c r="K14" s="49"/>
      <c r="L14" s="82"/>
      <c r="M14" s="82"/>
      <c r="N14" s="83"/>
      <c r="O14" s="82"/>
      <c r="P14" s="49"/>
      <c r="Q14" s="65"/>
      <c r="R14" s="65"/>
      <c r="S14" s="84"/>
      <c r="T14" s="84"/>
    </row>
    <row r="15" spans="1:20" ht="12.75">
      <c r="A15" s="58"/>
      <c r="B15" s="58"/>
      <c r="C15" s="81"/>
      <c r="D15" s="81"/>
      <c r="E15" s="81"/>
      <c r="F15" s="81"/>
      <c r="G15" s="81"/>
      <c r="H15" s="49"/>
      <c r="I15" s="49"/>
      <c r="J15" s="49"/>
      <c r="K15" s="49"/>
      <c r="L15" s="82"/>
      <c r="M15" s="82"/>
      <c r="N15" s="83"/>
      <c r="O15" s="82"/>
      <c r="P15" s="49"/>
      <c r="Q15" s="65"/>
      <c r="R15" s="65"/>
      <c r="S15" s="84"/>
      <c r="T15" s="84"/>
    </row>
    <row r="16" spans="1:20" ht="12.75">
      <c r="A16" s="58"/>
      <c r="B16" s="58"/>
      <c r="C16" s="81"/>
      <c r="D16" s="81"/>
      <c r="E16" s="81"/>
      <c r="F16" s="81"/>
      <c r="G16" s="81"/>
      <c r="H16" s="49"/>
      <c r="I16" s="49"/>
      <c r="J16" s="49"/>
      <c r="K16" s="49"/>
      <c r="L16" s="82"/>
      <c r="M16" s="82"/>
      <c r="N16" s="83"/>
      <c r="O16" s="82"/>
      <c r="P16" s="49"/>
      <c r="Q16" s="65"/>
      <c r="R16" s="65"/>
      <c r="S16" s="84"/>
      <c r="T16" s="84"/>
    </row>
    <row r="17" spans="1:20" ht="12.75">
      <c r="A17" s="58"/>
      <c r="B17" s="58"/>
      <c r="C17" s="81"/>
      <c r="D17" s="81"/>
      <c r="E17" s="81"/>
      <c r="F17" s="81"/>
      <c r="G17" s="81"/>
      <c r="H17" s="49"/>
      <c r="I17" s="49"/>
      <c r="J17" s="49"/>
      <c r="K17" s="49"/>
      <c r="L17" s="82"/>
      <c r="M17" s="82"/>
      <c r="N17" s="83"/>
      <c r="O17" s="82"/>
      <c r="P17" s="49"/>
      <c r="Q17" s="65"/>
      <c r="R17" s="65"/>
      <c r="S17" s="84"/>
      <c r="T17" s="84"/>
    </row>
    <row r="18" spans="1:20" ht="12.75">
      <c r="A18" s="58"/>
      <c r="B18" s="58"/>
      <c r="C18" s="81"/>
      <c r="D18" s="81"/>
      <c r="E18" s="81"/>
      <c r="F18" s="81"/>
      <c r="G18" s="81"/>
      <c r="H18" s="49"/>
      <c r="I18" s="49"/>
      <c r="J18" s="49"/>
      <c r="K18" s="49"/>
      <c r="L18" s="82"/>
      <c r="M18" s="82"/>
      <c r="N18" s="83"/>
      <c r="O18" s="82"/>
      <c r="P18" s="49"/>
      <c r="Q18" s="65"/>
      <c r="R18" s="65"/>
      <c r="S18" s="84"/>
      <c r="T18" s="84"/>
    </row>
    <row r="19" spans="1:20" ht="12.75">
      <c r="A19" s="58"/>
      <c r="B19" s="58"/>
      <c r="C19" s="81"/>
      <c r="D19" s="81"/>
      <c r="E19" s="81"/>
      <c r="F19" s="81"/>
      <c r="G19" s="81"/>
      <c r="H19" s="49"/>
      <c r="I19" s="49"/>
      <c r="J19" s="49"/>
      <c r="K19" s="49"/>
      <c r="L19" s="82"/>
      <c r="M19" s="82"/>
      <c r="N19" s="83"/>
      <c r="O19" s="82"/>
      <c r="P19" s="49"/>
      <c r="Q19" s="65"/>
      <c r="R19" s="65"/>
      <c r="S19" s="84"/>
      <c r="T19" s="84"/>
    </row>
    <row r="20" spans="1:20" ht="12.75">
      <c r="A20" s="58"/>
      <c r="B20" s="58"/>
      <c r="C20" s="81"/>
      <c r="D20" s="81"/>
      <c r="E20" s="81"/>
      <c r="F20" s="81"/>
      <c r="G20" s="81"/>
      <c r="H20" s="49"/>
      <c r="I20" s="49"/>
      <c r="J20" s="49"/>
      <c r="K20" s="49"/>
      <c r="L20" s="82"/>
      <c r="M20" s="82"/>
      <c r="N20" s="83"/>
      <c r="O20" s="82"/>
      <c r="P20" s="49"/>
      <c r="Q20" s="65"/>
      <c r="R20" s="65"/>
      <c r="S20" s="84"/>
      <c r="T20" s="84"/>
    </row>
    <row r="21" spans="1:20" ht="12.75">
      <c r="A21" s="58"/>
      <c r="B21" s="58"/>
      <c r="C21" s="81"/>
      <c r="D21" s="81"/>
      <c r="E21" s="81"/>
      <c r="F21" s="81"/>
      <c r="G21" s="81"/>
      <c r="H21" s="49"/>
      <c r="I21" s="49"/>
      <c r="J21" s="49"/>
      <c r="K21" s="49"/>
      <c r="L21" s="82"/>
      <c r="M21" s="82"/>
      <c r="N21" s="83"/>
      <c r="O21" s="82"/>
      <c r="P21" s="49"/>
      <c r="Q21" s="65"/>
      <c r="R21" s="65"/>
      <c r="S21" s="84"/>
      <c r="T21" s="84"/>
    </row>
    <row r="22" spans="1:20" ht="12.75">
      <c r="A22" s="58"/>
      <c r="B22" s="58"/>
      <c r="C22" s="81"/>
      <c r="D22" s="81"/>
      <c r="E22" s="81"/>
      <c r="F22" s="81"/>
      <c r="G22" s="81"/>
      <c r="H22" s="49"/>
      <c r="I22" s="49"/>
      <c r="J22" s="49"/>
      <c r="K22" s="49"/>
      <c r="L22" s="82"/>
      <c r="M22" s="82"/>
      <c r="N22" s="83"/>
      <c r="O22" s="82"/>
      <c r="P22" s="49"/>
      <c r="Q22" s="65"/>
      <c r="R22" s="65"/>
      <c r="S22" s="84"/>
      <c r="T22" s="84"/>
    </row>
    <row r="23" spans="1:20" ht="12.75">
      <c r="A23" s="58"/>
      <c r="B23" s="58"/>
      <c r="C23" s="81"/>
      <c r="D23" s="81"/>
      <c r="E23" s="81"/>
      <c r="F23" s="81"/>
      <c r="G23" s="81"/>
      <c r="H23" s="49"/>
      <c r="I23" s="49"/>
      <c r="J23" s="49"/>
      <c r="K23" s="49"/>
      <c r="L23" s="82"/>
      <c r="M23" s="82"/>
      <c r="N23" s="83"/>
      <c r="O23" s="82"/>
      <c r="P23" s="49"/>
      <c r="Q23" s="65"/>
      <c r="R23" s="65"/>
      <c r="S23" s="84"/>
      <c r="T23" s="84"/>
    </row>
    <row r="24" spans="1:20" ht="12.75">
      <c r="A24" s="58"/>
      <c r="B24" s="58"/>
      <c r="C24" s="81"/>
      <c r="D24" s="81"/>
      <c r="E24" s="81"/>
      <c r="F24" s="81"/>
      <c r="G24" s="81"/>
      <c r="H24" s="49"/>
      <c r="I24" s="49"/>
      <c r="J24" s="49"/>
      <c r="K24" s="49"/>
      <c r="L24" s="82"/>
      <c r="M24" s="82"/>
      <c r="N24" s="83"/>
      <c r="O24" s="82"/>
      <c r="P24" s="49"/>
      <c r="Q24" s="65"/>
      <c r="R24" s="65"/>
      <c r="S24" s="84"/>
      <c r="T24" s="84"/>
    </row>
    <row r="25" spans="1:20" ht="12.75">
      <c r="A25" s="58"/>
      <c r="B25" s="58"/>
      <c r="C25" s="81"/>
      <c r="D25" s="81"/>
      <c r="E25" s="81"/>
      <c r="F25" s="81"/>
      <c r="G25" s="81"/>
      <c r="H25" s="49"/>
      <c r="I25" s="49"/>
      <c r="J25" s="49"/>
      <c r="K25" s="49"/>
      <c r="L25" s="82"/>
      <c r="M25" s="82"/>
      <c r="N25" s="83"/>
      <c r="O25" s="82"/>
      <c r="P25" s="49"/>
      <c r="Q25" s="65"/>
      <c r="R25" s="65"/>
      <c r="S25" s="84"/>
      <c r="T25" s="84"/>
    </row>
    <row r="26" spans="1:20" ht="12.75">
      <c r="A26" s="58"/>
      <c r="B26" s="58"/>
      <c r="C26" s="81"/>
      <c r="D26" s="81"/>
      <c r="E26" s="81"/>
      <c r="F26" s="81"/>
      <c r="G26" s="81"/>
      <c r="H26" s="49"/>
      <c r="I26" s="49"/>
      <c r="J26" s="49"/>
      <c r="K26" s="49"/>
      <c r="L26" s="82"/>
      <c r="M26" s="82"/>
      <c r="N26" s="83"/>
      <c r="O26" s="82"/>
      <c r="P26" s="49"/>
      <c r="Q26" s="65"/>
      <c r="R26" s="65"/>
      <c r="S26" s="84"/>
      <c r="T26" s="84"/>
    </row>
    <row r="27" spans="1:20" ht="12.75">
      <c r="A27" s="58"/>
      <c r="B27" s="58"/>
      <c r="C27" s="81"/>
      <c r="D27" s="81"/>
      <c r="E27" s="81"/>
      <c r="F27" s="81"/>
      <c r="G27" s="81"/>
      <c r="H27" s="49"/>
      <c r="I27" s="49"/>
      <c r="J27" s="49"/>
      <c r="K27" s="49"/>
      <c r="L27" s="82"/>
      <c r="M27" s="82"/>
      <c r="N27" s="83"/>
      <c r="O27" s="82"/>
      <c r="P27" s="49"/>
      <c r="Q27" s="65"/>
      <c r="R27" s="65"/>
      <c r="S27" s="84"/>
      <c r="T27" s="84"/>
    </row>
    <row r="28" spans="1:20" ht="12.75">
      <c r="A28" s="58"/>
      <c r="B28" s="58"/>
      <c r="C28" s="81"/>
      <c r="D28" s="81"/>
      <c r="E28" s="81"/>
      <c r="F28" s="81"/>
      <c r="G28" s="81"/>
      <c r="H28" s="49"/>
      <c r="I28" s="49"/>
      <c r="J28" s="49"/>
      <c r="K28" s="49"/>
      <c r="L28" s="82"/>
      <c r="M28" s="82"/>
      <c r="N28" s="83"/>
      <c r="O28" s="82"/>
      <c r="P28" s="49"/>
      <c r="Q28" s="65"/>
      <c r="R28" s="65"/>
      <c r="S28" s="84"/>
      <c r="T28" s="84"/>
    </row>
    <row r="29" spans="1:20" ht="12.75">
      <c r="A29" s="58"/>
      <c r="B29" s="58"/>
      <c r="C29" s="81"/>
      <c r="D29" s="81"/>
      <c r="E29" s="81"/>
      <c r="F29" s="81"/>
      <c r="G29" s="81"/>
      <c r="H29" s="49"/>
      <c r="I29" s="49"/>
      <c r="J29" s="49"/>
      <c r="K29" s="49"/>
      <c r="L29" s="82"/>
      <c r="M29" s="82"/>
      <c r="N29" s="83"/>
      <c r="O29" s="82"/>
      <c r="P29" s="49"/>
      <c r="Q29" s="65"/>
      <c r="R29" s="65"/>
      <c r="S29" s="84"/>
      <c r="T29" s="84"/>
    </row>
    <row r="30" spans="1:20" ht="12.75">
      <c r="A30" s="58"/>
      <c r="B30" s="58"/>
      <c r="C30" s="81"/>
      <c r="D30" s="81"/>
      <c r="E30" s="81"/>
      <c r="F30" s="81"/>
      <c r="G30" s="81"/>
      <c r="H30" s="49"/>
      <c r="I30" s="49"/>
      <c r="J30" s="49"/>
      <c r="K30" s="49"/>
      <c r="L30" s="82"/>
      <c r="M30" s="82"/>
      <c r="N30" s="83"/>
      <c r="O30" s="82"/>
      <c r="P30" s="49"/>
      <c r="Q30" s="65"/>
      <c r="R30" s="65"/>
      <c r="S30" s="84"/>
      <c r="T30" s="84"/>
    </row>
    <row r="31" spans="1:20" ht="12.75">
      <c r="A31" s="58"/>
      <c r="B31" s="58"/>
      <c r="C31" s="81"/>
      <c r="D31" s="81"/>
      <c r="E31" s="81"/>
      <c r="F31" s="81"/>
      <c r="G31" s="81"/>
      <c r="H31" s="49"/>
      <c r="I31" s="49"/>
      <c r="J31" s="49"/>
      <c r="K31" s="49"/>
      <c r="L31" s="82"/>
      <c r="M31" s="82"/>
      <c r="N31" s="83"/>
      <c r="O31" s="82"/>
      <c r="P31" s="49"/>
      <c r="Q31" s="65"/>
      <c r="R31" s="65"/>
      <c r="S31" s="84"/>
      <c r="T31" s="84"/>
    </row>
    <row r="32" spans="1:20" ht="12.75">
      <c r="A32" s="58"/>
      <c r="B32" s="58"/>
      <c r="C32" s="81"/>
      <c r="D32" s="81"/>
      <c r="E32" s="81"/>
      <c r="F32" s="81"/>
      <c r="G32" s="81"/>
      <c r="H32" s="49"/>
      <c r="I32" s="49"/>
      <c r="J32" s="49"/>
      <c r="K32" s="49"/>
      <c r="L32" s="82"/>
      <c r="M32" s="82"/>
      <c r="N32" s="83"/>
      <c r="O32" s="82"/>
      <c r="P32" s="49"/>
      <c r="Q32" s="65"/>
      <c r="R32" s="65"/>
      <c r="S32" s="84"/>
      <c r="T32" s="84"/>
    </row>
    <row r="33" spans="1:20" ht="12.75">
      <c r="A33" s="58"/>
      <c r="B33" s="58"/>
      <c r="C33" s="81"/>
      <c r="D33" s="81"/>
      <c r="E33" s="81"/>
      <c r="F33" s="81"/>
      <c r="G33" s="81"/>
      <c r="H33" s="49"/>
      <c r="I33" s="49"/>
      <c r="J33" s="49"/>
      <c r="K33" s="49"/>
      <c r="L33" s="82"/>
      <c r="M33" s="82"/>
      <c r="N33" s="83"/>
      <c r="O33" s="82"/>
      <c r="P33" s="49"/>
      <c r="Q33" s="65"/>
      <c r="R33" s="65"/>
      <c r="S33" s="84"/>
      <c r="T33" s="84"/>
    </row>
    <row r="34" spans="1:20" ht="12.75">
      <c r="A34" s="58"/>
      <c r="B34" s="58"/>
      <c r="C34" s="81"/>
      <c r="D34" s="81"/>
      <c r="E34" s="81"/>
      <c r="F34" s="81"/>
      <c r="G34" s="81"/>
      <c r="H34" s="49"/>
      <c r="I34" s="49"/>
      <c r="J34" s="49"/>
      <c r="K34" s="49"/>
      <c r="L34" s="82"/>
      <c r="M34" s="82"/>
      <c r="N34" s="83"/>
      <c r="O34" s="82"/>
      <c r="P34" s="49"/>
      <c r="Q34" s="65"/>
      <c r="R34" s="65"/>
      <c r="S34" s="84"/>
      <c r="T34" s="84"/>
    </row>
    <row r="35" spans="1:20" ht="12.75">
      <c r="A35" s="58"/>
      <c r="B35" s="58"/>
      <c r="C35" s="81"/>
      <c r="D35" s="81"/>
      <c r="E35" s="81"/>
      <c r="F35" s="81"/>
      <c r="G35" s="81"/>
      <c r="H35" s="49"/>
      <c r="I35" s="49"/>
      <c r="J35" s="49"/>
      <c r="K35" s="49"/>
      <c r="L35" s="82"/>
      <c r="M35" s="82"/>
      <c r="N35" s="83"/>
      <c r="O35" s="82"/>
      <c r="P35" s="49"/>
      <c r="Q35" s="65"/>
      <c r="R35" s="65"/>
      <c r="S35" s="84"/>
      <c r="T35" s="84"/>
    </row>
    <row r="36" spans="1:20" ht="12.75">
      <c r="A36" s="58"/>
      <c r="B36" s="58"/>
      <c r="C36" s="81"/>
      <c r="D36" s="81"/>
      <c r="E36" s="81"/>
      <c r="F36" s="81"/>
      <c r="G36" s="81"/>
      <c r="H36" s="49"/>
      <c r="I36" s="49"/>
      <c r="J36" s="49"/>
      <c r="K36" s="49"/>
      <c r="L36" s="82"/>
      <c r="M36" s="82"/>
      <c r="N36" s="83"/>
      <c r="O36" s="82"/>
      <c r="P36" s="49"/>
      <c r="Q36" s="65"/>
      <c r="R36" s="65"/>
      <c r="S36" s="84"/>
      <c r="T36" s="84"/>
    </row>
    <row r="37" spans="1:20" ht="12.75">
      <c r="A37" s="58"/>
      <c r="B37" s="58"/>
      <c r="C37" s="81"/>
      <c r="D37" s="81"/>
      <c r="E37" s="81"/>
      <c r="F37" s="81"/>
      <c r="G37" s="81"/>
      <c r="H37" s="49"/>
      <c r="I37" s="49"/>
      <c r="J37" s="49"/>
      <c r="K37" s="49"/>
      <c r="L37" s="82"/>
      <c r="M37" s="82"/>
      <c r="N37" s="83"/>
      <c r="O37" s="82"/>
      <c r="P37" s="49"/>
      <c r="Q37" s="65"/>
      <c r="R37" s="65"/>
      <c r="S37" s="84"/>
      <c r="T37" s="84"/>
    </row>
    <row r="38" spans="1:20" ht="12.75">
      <c r="A38" s="58"/>
      <c r="B38" s="58"/>
      <c r="C38" s="81"/>
      <c r="D38" s="81"/>
      <c r="E38" s="81"/>
      <c r="F38" s="81"/>
      <c r="G38" s="81"/>
      <c r="H38" s="49"/>
      <c r="I38" s="49"/>
      <c r="J38" s="49"/>
      <c r="K38" s="49"/>
      <c r="L38" s="82"/>
      <c r="M38" s="82"/>
      <c r="N38" s="83"/>
      <c r="O38" s="82"/>
      <c r="P38" s="49"/>
      <c r="Q38" s="65"/>
      <c r="R38" s="65"/>
      <c r="S38" s="84"/>
      <c r="T38" s="84"/>
    </row>
    <row r="39" spans="1:20" ht="12.75">
      <c r="A39" s="58"/>
      <c r="B39" s="58"/>
      <c r="C39" s="81"/>
      <c r="D39" s="81"/>
      <c r="E39" s="81"/>
      <c r="F39" s="81"/>
      <c r="G39" s="81"/>
      <c r="H39" s="49"/>
      <c r="I39" s="49"/>
      <c r="J39" s="49"/>
      <c r="K39" s="49"/>
      <c r="L39" s="82"/>
      <c r="M39" s="82"/>
      <c r="N39" s="83"/>
      <c r="O39" s="82"/>
      <c r="P39" s="49"/>
      <c r="Q39" s="65"/>
      <c r="R39" s="65"/>
      <c r="S39" s="84"/>
      <c r="T39" s="84"/>
    </row>
    <row r="40" spans="1:20" ht="12.75">
      <c r="A40" s="58"/>
      <c r="B40" s="58"/>
      <c r="C40" s="81"/>
      <c r="D40" s="81"/>
      <c r="E40" s="81"/>
      <c r="F40" s="81"/>
      <c r="G40" s="81"/>
      <c r="H40" s="49"/>
      <c r="I40" s="49"/>
      <c r="J40" s="49"/>
      <c r="K40" s="49"/>
      <c r="L40" s="82"/>
      <c r="M40" s="82"/>
      <c r="N40" s="83"/>
      <c r="O40" s="82"/>
      <c r="P40" s="49"/>
      <c r="Q40" s="65"/>
      <c r="R40" s="65"/>
      <c r="S40" s="84"/>
      <c r="T40" s="84"/>
    </row>
    <row r="41" spans="1:20" ht="12.75">
      <c r="A41" s="58"/>
      <c r="B41" s="58"/>
      <c r="C41" s="81"/>
      <c r="D41" s="81"/>
      <c r="E41" s="81"/>
      <c r="F41" s="81"/>
      <c r="G41" s="81"/>
      <c r="H41" s="49"/>
      <c r="I41" s="49"/>
      <c r="J41" s="49"/>
      <c r="K41" s="49"/>
      <c r="L41" s="82"/>
      <c r="M41" s="82"/>
      <c r="N41" s="83"/>
      <c r="O41" s="82"/>
      <c r="P41" s="49"/>
      <c r="Q41" s="65"/>
      <c r="R41" s="65"/>
      <c r="S41" s="84"/>
      <c r="T41" s="84"/>
    </row>
    <row r="42" spans="1:20" ht="12.75">
      <c r="A42" s="58"/>
      <c r="B42" s="58"/>
      <c r="C42" s="81"/>
      <c r="D42" s="81"/>
      <c r="E42" s="81"/>
      <c r="F42" s="81"/>
      <c r="G42" s="81"/>
      <c r="H42" s="49"/>
      <c r="I42" s="49"/>
      <c r="J42" s="49"/>
      <c r="K42" s="49"/>
      <c r="L42" s="82"/>
      <c r="M42" s="82"/>
      <c r="N42" s="83"/>
      <c r="O42" s="82"/>
      <c r="P42" s="49"/>
      <c r="Q42" s="65"/>
      <c r="R42" s="65"/>
      <c r="S42" s="84"/>
      <c r="T42" s="84"/>
    </row>
    <row r="43" spans="1:20" ht="12.75">
      <c r="A43" s="58"/>
      <c r="B43" s="58"/>
      <c r="C43" s="81"/>
      <c r="D43" s="81"/>
      <c r="E43" s="81"/>
      <c r="F43" s="81"/>
      <c r="G43" s="81"/>
      <c r="H43" s="49"/>
      <c r="I43" s="49"/>
      <c r="J43" s="49"/>
      <c r="K43" s="49"/>
      <c r="L43" s="82"/>
      <c r="M43" s="82"/>
      <c r="N43" s="83"/>
      <c r="O43" s="82"/>
      <c r="P43" s="49"/>
      <c r="Q43" s="65"/>
      <c r="R43" s="65"/>
      <c r="S43" s="84"/>
      <c r="T43" s="84"/>
    </row>
    <row r="44" spans="1:20" ht="12.75">
      <c r="A44" s="58"/>
      <c r="B44" s="58"/>
      <c r="C44" s="81"/>
      <c r="D44" s="81"/>
      <c r="E44" s="81"/>
      <c r="F44" s="81"/>
      <c r="G44" s="81"/>
      <c r="H44" s="49"/>
      <c r="I44" s="49"/>
      <c r="J44" s="49"/>
      <c r="K44" s="49"/>
      <c r="L44" s="82"/>
      <c r="M44" s="82"/>
      <c r="N44" s="83"/>
      <c r="O44" s="82"/>
      <c r="P44" s="49"/>
      <c r="Q44" s="65"/>
      <c r="R44" s="65"/>
      <c r="S44" s="84"/>
      <c r="T44" s="84"/>
    </row>
    <row r="45" spans="1:20" ht="12.75">
      <c r="A45" s="58"/>
      <c r="B45" s="58"/>
      <c r="C45" s="81"/>
      <c r="D45" s="81"/>
      <c r="E45" s="81"/>
      <c r="F45" s="81"/>
      <c r="G45" s="81"/>
      <c r="H45" s="49"/>
      <c r="I45" s="49"/>
      <c r="J45" s="49"/>
      <c r="K45" s="49"/>
      <c r="L45" s="82"/>
      <c r="M45" s="82"/>
      <c r="N45" s="83"/>
      <c r="O45" s="82"/>
      <c r="P45" s="49"/>
      <c r="Q45" s="65"/>
      <c r="R45" s="65"/>
      <c r="S45" s="84"/>
      <c r="T45" s="84"/>
    </row>
    <row r="46" spans="1:20" ht="12.75">
      <c r="A46" s="58"/>
      <c r="B46" s="58"/>
      <c r="C46" s="81"/>
      <c r="D46" s="81"/>
      <c r="E46" s="81"/>
      <c r="F46" s="81"/>
      <c r="G46" s="81"/>
      <c r="H46" s="49"/>
      <c r="I46" s="49"/>
      <c r="J46" s="49"/>
      <c r="K46" s="49"/>
      <c r="L46" s="82"/>
      <c r="M46" s="82"/>
      <c r="N46" s="83"/>
      <c r="O46" s="82"/>
      <c r="P46" s="49"/>
      <c r="Q46" s="65"/>
      <c r="R46" s="65"/>
      <c r="S46" s="84"/>
      <c r="T46" s="84"/>
    </row>
    <row r="47" spans="1:20" ht="12.75">
      <c r="A47" s="58"/>
      <c r="B47" s="58"/>
      <c r="C47" s="81"/>
      <c r="D47" s="81"/>
      <c r="E47" s="81"/>
      <c r="F47" s="81"/>
      <c r="G47" s="81"/>
      <c r="H47" s="49"/>
      <c r="I47" s="49"/>
      <c r="J47" s="49"/>
      <c r="K47" s="49"/>
      <c r="L47" s="82"/>
      <c r="M47" s="82"/>
      <c r="N47" s="83"/>
      <c r="O47" s="82"/>
      <c r="P47" s="49"/>
      <c r="Q47" s="65"/>
      <c r="R47" s="65"/>
      <c r="S47" s="84"/>
      <c r="T47" s="84"/>
    </row>
    <row r="48" spans="1:20" ht="12.75">
      <c r="A48" s="58"/>
      <c r="B48" s="58"/>
      <c r="C48" s="81"/>
      <c r="D48" s="81"/>
      <c r="E48" s="81"/>
      <c r="F48" s="81"/>
      <c r="G48" s="81"/>
      <c r="H48" s="49"/>
      <c r="I48" s="49"/>
      <c r="J48" s="49"/>
      <c r="K48" s="49"/>
      <c r="L48" s="82"/>
      <c r="M48" s="82"/>
      <c r="N48" s="83"/>
      <c r="O48" s="82"/>
      <c r="P48" s="49"/>
      <c r="Q48" s="65"/>
      <c r="R48" s="65"/>
      <c r="S48" s="84"/>
      <c r="T48" s="84"/>
    </row>
    <row r="49" spans="1:20" ht="12.75">
      <c r="A49" s="58"/>
      <c r="B49" s="58"/>
      <c r="C49" s="81"/>
      <c r="D49" s="81"/>
      <c r="E49" s="81"/>
      <c r="F49" s="81"/>
      <c r="G49" s="81"/>
      <c r="H49" s="49"/>
      <c r="I49" s="49"/>
      <c r="J49" s="49"/>
      <c r="K49" s="49"/>
      <c r="L49" s="82"/>
      <c r="M49" s="82"/>
      <c r="N49" s="83"/>
      <c r="O49" s="82"/>
      <c r="P49" s="49"/>
      <c r="Q49" s="65"/>
      <c r="R49" s="65"/>
      <c r="S49" s="84"/>
      <c r="T49" s="84"/>
    </row>
    <row r="50" spans="1:20" ht="12.75">
      <c r="A50" s="58"/>
      <c r="B50" s="58"/>
      <c r="C50" s="81"/>
      <c r="D50" s="81"/>
      <c r="E50" s="81"/>
      <c r="F50" s="81"/>
      <c r="G50" s="81"/>
      <c r="H50" s="49"/>
      <c r="I50" s="49"/>
      <c r="J50" s="49"/>
      <c r="K50" s="49"/>
      <c r="L50" s="82"/>
      <c r="M50" s="82"/>
      <c r="N50" s="83"/>
      <c r="O50" s="82"/>
      <c r="P50" s="49"/>
      <c r="Q50" s="65"/>
      <c r="R50" s="65"/>
      <c r="S50" s="84"/>
      <c r="T50" s="84"/>
    </row>
    <row r="51" spans="1:20" ht="12.75">
      <c r="A51" s="58"/>
      <c r="B51" s="58"/>
      <c r="C51" s="81"/>
      <c r="D51" s="81"/>
      <c r="E51" s="81"/>
      <c r="F51" s="81"/>
      <c r="G51" s="81"/>
      <c r="H51" s="49"/>
      <c r="I51" s="49"/>
      <c r="J51" s="49"/>
      <c r="K51" s="49"/>
      <c r="L51" s="82"/>
      <c r="M51" s="82"/>
      <c r="N51" s="83"/>
      <c r="O51" s="82"/>
      <c r="P51" s="49"/>
      <c r="Q51" s="65"/>
      <c r="R51" s="65"/>
      <c r="S51" s="84"/>
      <c r="T51" s="84"/>
    </row>
    <row r="52" spans="1:20" ht="12.75">
      <c r="A52" s="58"/>
      <c r="B52" s="58"/>
      <c r="C52" s="81"/>
      <c r="D52" s="81"/>
      <c r="E52" s="81"/>
      <c r="F52" s="81"/>
      <c r="G52" s="81"/>
      <c r="H52" s="49"/>
      <c r="I52" s="49"/>
      <c r="J52" s="49"/>
      <c r="K52" s="49"/>
      <c r="L52" s="82"/>
      <c r="M52" s="82"/>
      <c r="N52" s="83"/>
      <c r="O52" s="82"/>
      <c r="P52" s="49"/>
      <c r="Q52" s="65"/>
      <c r="R52" s="65"/>
      <c r="S52" s="84"/>
      <c r="T52" s="84"/>
    </row>
    <row r="53" spans="1:20" ht="12.75">
      <c r="A53" s="58"/>
      <c r="B53" s="58"/>
      <c r="C53" s="81"/>
      <c r="D53" s="81"/>
      <c r="E53" s="81"/>
      <c r="F53" s="81"/>
      <c r="G53" s="81"/>
      <c r="H53" s="49"/>
      <c r="I53" s="49"/>
      <c r="J53" s="49"/>
      <c r="K53" s="49"/>
      <c r="L53" s="82"/>
      <c r="M53" s="82"/>
      <c r="N53" s="83"/>
      <c r="O53" s="82"/>
      <c r="P53" s="49"/>
      <c r="Q53" s="65"/>
      <c r="R53" s="65"/>
      <c r="S53" s="84"/>
      <c r="T53" s="84"/>
    </row>
    <row r="54" spans="1:20" ht="12.75">
      <c r="A54" s="58"/>
      <c r="B54" s="58"/>
      <c r="C54" s="81"/>
      <c r="D54" s="81"/>
      <c r="E54" s="81"/>
      <c r="F54" s="81"/>
      <c r="G54" s="81"/>
      <c r="H54" s="49"/>
      <c r="I54" s="49"/>
      <c r="J54" s="49"/>
      <c r="K54" s="49"/>
      <c r="L54" s="82"/>
      <c r="M54" s="82"/>
      <c r="N54" s="83"/>
      <c r="O54" s="82"/>
      <c r="P54" s="49"/>
      <c r="Q54" s="65"/>
      <c r="R54" s="65"/>
      <c r="S54" s="84"/>
      <c r="T54" s="84"/>
    </row>
    <row r="55" spans="1:20" ht="12.75">
      <c r="A55" s="58"/>
      <c r="B55" s="58"/>
      <c r="C55" s="81"/>
      <c r="D55" s="81"/>
      <c r="E55" s="81"/>
      <c r="F55" s="81"/>
      <c r="G55" s="81"/>
      <c r="H55" s="49"/>
      <c r="I55" s="49"/>
      <c r="J55" s="49"/>
      <c r="K55" s="49"/>
      <c r="L55" s="82"/>
      <c r="M55" s="82"/>
      <c r="N55" s="83"/>
      <c r="O55" s="82"/>
      <c r="P55" s="49"/>
      <c r="Q55" s="65"/>
      <c r="R55" s="65"/>
      <c r="S55" s="84"/>
      <c r="T55" s="84"/>
    </row>
    <row r="56" spans="1:20" ht="12.75">
      <c r="A56" s="58"/>
      <c r="B56" s="58"/>
      <c r="C56" s="81"/>
      <c r="D56" s="81"/>
      <c r="E56" s="81"/>
      <c r="F56" s="81"/>
      <c r="G56" s="81"/>
      <c r="H56" s="49"/>
      <c r="I56" s="49"/>
      <c r="J56" s="49"/>
      <c r="K56" s="49"/>
      <c r="L56" s="82"/>
      <c r="M56" s="82"/>
      <c r="N56" s="83"/>
      <c r="O56" s="82"/>
      <c r="P56" s="49"/>
      <c r="Q56" s="65"/>
      <c r="R56" s="65"/>
      <c r="S56" s="84"/>
      <c r="T56" s="84"/>
    </row>
    <row r="57" spans="1:20" ht="12.75">
      <c r="A57" s="58"/>
      <c r="B57" s="58"/>
      <c r="C57" s="81"/>
      <c r="D57" s="81"/>
      <c r="E57" s="81"/>
      <c r="F57" s="81"/>
      <c r="G57" s="81"/>
      <c r="H57" s="49"/>
      <c r="I57" s="49"/>
      <c r="J57" s="49"/>
      <c r="K57" s="49"/>
      <c r="L57" s="82"/>
      <c r="M57" s="82"/>
      <c r="N57" s="83"/>
      <c r="O57" s="82"/>
      <c r="P57" s="49"/>
      <c r="Q57" s="65"/>
      <c r="R57" s="65"/>
      <c r="S57" s="84"/>
      <c r="T57" s="84"/>
    </row>
    <row r="58" spans="1:20" ht="12.75">
      <c r="A58" s="58"/>
      <c r="B58" s="58"/>
      <c r="C58" s="81"/>
      <c r="D58" s="81"/>
      <c r="E58" s="81"/>
      <c r="F58" s="81"/>
      <c r="G58" s="81"/>
      <c r="H58" s="49"/>
      <c r="I58" s="49"/>
      <c r="J58" s="49"/>
      <c r="K58" s="49"/>
      <c r="L58" s="82"/>
      <c r="M58" s="82"/>
      <c r="N58" s="83"/>
      <c r="O58" s="82"/>
      <c r="P58" s="49"/>
      <c r="Q58" s="65"/>
      <c r="R58" s="65"/>
      <c r="S58" s="84"/>
      <c r="T58" s="84"/>
    </row>
    <row r="59" spans="1:20" ht="12.75">
      <c r="A59" s="58"/>
      <c r="B59" s="58"/>
      <c r="C59" s="81"/>
      <c r="D59" s="81"/>
      <c r="E59" s="81"/>
      <c r="F59" s="81"/>
      <c r="G59" s="81"/>
      <c r="H59" s="49"/>
      <c r="I59" s="49"/>
      <c r="J59" s="49"/>
      <c r="K59" s="49"/>
      <c r="L59" s="82"/>
      <c r="M59" s="82"/>
      <c r="N59" s="83"/>
      <c r="O59" s="82"/>
      <c r="P59" s="49"/>
      <c r="Q59" s="65"/>
      <c r="R59" s="65"/>
      <c r="S59" s="84"/>
      <c r="T59" s="84"/>
    </row>
    <row r="60" spans="1:20" ht="12.75">
      <c r="A60" s="58"/>
      <c r="B60" s="58"/>
      <c r="C60" s="81"/>
      <c r="D60" s="81"/>
      <c r="E60" s="81"/>
      <c r="F60" s="81"/>
      <c r="G60" s="81"/>
      <c r="H60" s="49"/>
      <c r="I60" s="49"/>
      <c r="J60" s="49"/>
      <c r="K60" s="49"/>
      <c r="L60" s="82"/>
      <c r="M60" s="82"/>
      <c r="N60" s="83"/>
      <c r="O60" s="82"/>
      <c r="P60" s="49"/>
      <c r="Q60" s="65"/>
      <c r="R60" s="65"/>
      <c r="S60" s="84"/>
      <c r="T60" s="84"/>
    </row>
    <row r="61" spans="1:20" ht="12.75">
      <c r="A61" s="58"/>
      <c r="B61" s="58"/>
      <c r="C61" s="81"/>
      <c r="D61" s="81"/>
      <c r="E61" s="81"/>
      <c r="F61" s="81"/>
      <c r="G61" s="81"/>
      <c r="H61" s="49"/>
      <c r="I61" s="49"/>
      <c r="J61" s="49"/>
      <c r="K61" s="49"/>
      <c r="L61" s="82"/>
      <c r="M61" s="82"/>
      <c r="N61" s="83"/>
      <c r="O61" s="82"/>
      <c r="P61" s="49"/>
      <c r="Q61" s="65"/>
      <c r="R61" s="65"/>
      <c r="S61" s="84"/>
      <c r="T61" s="84"/>
    </row>
  </sheetData>
  <sheetProtection/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6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3" sqref="B3:B13"/>
    </sheetView>
  </sheetViews>
  <sheetFormatPr defaultColWidth="8.7109375" defaultRowHeight="12.75"/>
  <cols>
    <col min="1" max="1" width="7.7109375" style="41" bestFit="1" customWidth="1"/>
    <col min="2" max="2" width="5.71093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43" bestFit="1" customWidth="1"/>
    <col min="13" max="13" width="8.00390625" style="43" bestFit="1" customWidth="1"/>
    <col min="14" max="14" width="6.8515625" style="44" bestFit="1" customWidth="1"/>
    <col min="15" max="15" width="6.8515625" style="43" bestFit="1" customWidth="1"/>
    <col min="16" max="16" width="3.140625" style="42" bestFit="1" customWidth="1"/>
    <col min="17" max="17" width="4.00390625" style="42" bestFit="1" customWidth="1"/>
    <col min="18" max="18" width="4.28125" style="42" bestFit="1" customWidth="1"/>
    <col min="19" max="19" width="7.8515625" style="45" bestFit="1" customWidth="1"/>
    <col min="20" max="20" width="9.7109375" style="45" bestFit="1" customWidth="1"/>
    <col min="21" max="16384" width="8.7109375" style="42" customWidth="1"/>
  </cols>
  <sheetData>
    <row r="1" spans="1:20" ht="12.75">
      <c r="A1" s="47" t="s">
        <v>163</v>
      </c>
      <c r="B1" s="48"/>
      <c r="C1" s="49"/>
      <c r="D1" s="50" t="s">
        <v>162</v>
      </c>
      <c r="E1" s="63">
        <v>1</v>
      </c>
      <c r="F1" s="51"/>
      <c r="G1" s="51"/>
      <c r="H1" s="92" t="s">
        <v>82</v>
      </c>
      <c r="I1" s="92"/>
      <c r="J1" s="92"/>
      <c r="K1" s="53" t="s">
        <v>83</v>
      </c>
      <c r="L1" s="54" t="s">
        <v>156</v>
      </c>
      <c r="M1" s="94" t="s">
        <v>165</v>
      </c>
      <c r="N1" s="94"/>
      <c r="O1" s="64"/>
      <c r="P1" s="93" t="s">
        <v>164</v>
      </c>
      <c r="Q1" s="93"/>
      <c r="R1" s="93"/>
      <c r="S1" s="93"/>
      <c r="T1" s="93"/>
    </row>
    <row r="2" spans="1:20" ht="12.75">
      <c r="A2" s="47" t="s">
        <v>84</v>
      </c>
      <c r="B2" s="47" t="s">
        <v>159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1</v>
      </c>
      <c r="B3" s="58">
        <v>7</v>
      </c>
      <c r="C3" s="59" t="s">
        <v>157</v>
      </c>
      <c r="D3" s="59" t="s">
        <v>158</v>
      </c>
      <c r="E3" s="59">
        <v>1011</v>
      </c>
      <c r="F3" s="59" t="s">
        <v>19</v>
      </c>
      <c r="G3" s="59">
        <v>400</v>
      </c>
      <c r="H3" s="49"/>
      <c r="I3" s="49"/>
      <c r="J3" s="49" t="str">
        <f>IF(OR(F3="",K3="nl"),"",IF(L3&lt;70,"L4",IF(L3&lt;80,"L3",IF(L3&lt;90,"L2",IF(L3&lt;100,"L1",IF(L3&gt;130,"H3",IF(L3&gt;120,"H2",IF(L3&gt;110,"H1",""))))))))</f>
        <v>H3</v>
      </c>
      <c r="K3" s="49">
        <f>IF(F3="","",INDEX(Rating!$A$1:J$999,MATCH(F3,Rating!$B$1:$B$999,0),3))</f>
        <v>295</v>
      </c>
      <c r="L3" s="60">
        <f>IF(F3="","",IF(K3="nl",100,100*G3/K3))</f>
        <v>135.59322033898306</v>
      </c>
      <c r="M3" s="60">
        <f>IF(F3="","",INDEX(Rating!$A$1:$J$999,MATCH(F3,Rating!$B$1:$B$999,0),$E$1+5))</f>
        <v>103.28291219047989</v>
      </c>
      <c r="N3" s="61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60">
        <f>IF(F3="","",M3*N3)</f>
        <v>103.28291219047989</v>
      </c>
      <c r="P3" s="49">
        <v>0</v>
      </c>
      <c r="Q3" s="65">
        <v>41</v>
      </c>
      <c r="R3" s="65">
        <v>10</v>
      </c>
      <c r="S3" s="62">
        <f>IF(R3="","",IF(TYPE(R3)=2,R3,(P3*60+Q3+(R3/60))))</f>
        <v>41.166666666666664</v>
      </c>
      <c r="T3" s="62">
        <f>IF(S3="","",IF(TYPE(R3)=2,S3,S3/(O3*0.01)))</f>
        <v>39.85815832801547</v>
      </c>
    </row>
    <row r="4" spans="1:20" ht="12.75">
      <c r="A4" s="58">
        <v>2</v>
      </c>
      <c r="B4" s="58">
        <v>5</v>
      </c>
      <c r="C4" s="59" t="s">
        <v>192</v>
      </c>
      <c r="D4" s="59" t="s">
        <v>191</v>
      </c>
      <c r="E4" s="59">
        <v>1002</v>
      </c>
      <c r="F4" s="59" t="s">
        <v>12</v>
      </c>
      <c r="G4" s="59">
        <v>360</v>
      </c>
      <c r="H4" s="49"/>
      <c r="I4" s="49"/>
      <c r="J4" s="49">
        <f>IF(OR(F4="",K4="nl"),"",IF(L4&lt;70,"L4",IF(L4&lt;80,"L3",IF(L4&lt;90,"L2",IF(L4&lt;100,"L1",IF(L4&gt;130,"H3",IF(L4&gt;120,"H2",IF(L4&gt;110,"H1",""))))))))</f>
      </c>
      <c r="K4" s="49">
        <f>IF(F4="","",INDEX(Rating!$A$1:J$999,MATCH(F4,Rating!$B$1:$B$999,0),3))</f>
        <v>330</v>
      </c>
      <c r="L4" s="60">
        <f>IF(F4="","",IF(K4="nl",100,100*G4/K4))</f>
        <v>109.0909090909091</v>
      </c>
      <c r="M4" s="60">
        <f>IF(F4="","",INDEX(Rating!$A$1:$J$999,MATCH(F4,Rating!$B$1:$B$999,0),$E$1+5))</f>
        <v>98.8871774637771</v>
      </c>
      <c r="N4" s="61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60">
        <f>IF(F4="","",M4*N4)</f>
        <v>98.8871774637771</v>
      </c>
      <c r="P4" s="49">
        <v>0</v>
      </c>
      <c r="Q4" s="65">
        <v>35</v>
      </c>
      <c r="R4" s="65">
        <v>12</v>
      </c>
      <c r="S4" s="62">
        <f>IF(R4="","",IF(TYPE(R4)=2,R4,(P4*60+Q4+(R4/60))))</f>
        <v>35.2</v>
      </c>
      <c r="T4" s="62">
        <f>IF(S4="","",IF(TYPE(R4)=2,S4,S4/(O4*0.01)))</f>
        <v>35.59612166389717</v>
      </c>
    </row>
    <row r="5" spans="1:20" ht="12.75">
      <c r="A5" s="58">
        <v>3</v>
      </c>
      <c r="B5" s="58">
        <v>1</v>
      </c>
      <c r="C5" s="59" t="s">
        <v>168</v>
      </c>
      <c r="D5" s="59" t="s">
        <v>215</v>
      </c>
      <c r="E5" s="59"/>
      <c r="F5" s="59" t="s">
        <v>12</v>
      </c>
      <c r="G5" s="59">
        <v>350</v>
      </c>
      <c r="H5" s="49"/>
      <c r="I5" s="49"/>
      <c r="J5" s="49">
        <f>IF(OR(F5="",K5="nl"),"",IF(L5&lt;70,"L4",IF(L5&lt;80,"L3",IF(L5&lt;90,"L2",IF(L5&lt;100,"L1",IF(L5&gt;130,"H3",IF(L5&gt;120,"H2",IF(L5&gt;110,"H1",""))))))))</f>
      </c>
      <c r="K5" s="49">
        <f>IF(F5="","",INDEX(Rating!$A$1:J$999,MATCH(F5,Rating!$B$1:$B$999,0),3))</f>
        <v>330</v>
      </c>
      <c r="L5" s="60">
        <f>IF(F5="","",IF(K5="nl",100,100*G5/K5))</f>
        <v>106.06060606060606</v>
      </c>
      <c r="M5" s="60">
        <f>IF(F5="","",INDEX(Rating!$A$1:$J$999,MATCH(F5,Rating!$B$1:$B$999,0),$E$1+5))</f>
        <v>98.8871774637771</v>
      </c>
      <c r="N5" s="61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60">
        <f>IF(F5="","",M5*N5)</f>
        <v>98.8871774637771</v>
      </c>
      <c r="P5" s="49">
        <v>0</v>
      </c>
      <c r="Q5" s="65">
        <v>30</v>
      </c>
      <c r="R5" s="65">
        <v>45</v>
      </c>
      <c r="S5" s="62">
        <f>IF(R5="","",IF(TYPE(R5)=2,R5,(P5*60+Q5+(R5/60))))</f>
        <v>30.75</v>
      </c>
      <c r="T5" s="62">
        <f>IF(S5="","",IF(TYPE(R5)=2,S5,S5/(O5*0.01)))</f>
        <v>31.096043783091986</v>
      </c>
    </row>
    <row r="6" spans="1:20" ht="12.75">
      <c r="A6" s="58">
        <v>4</v>
      </c>
      <c r="B6" s="58">
        <v>6</v>
      </c>
      <c r="C6" s="59" t="s">
        <v>194</v>
      </c>
      <c r="D6" s="59" t="s">
        <v>194</v>
      </c>
      <c r="E6" s="59"/>
      <c r="F6" s="59" t="s">
        <v>173</v>
      </c>
      <c r="G6" s="59">
        <v>360</v>
      </c>
      <c r="H6" s="49"/>
      <c r="I6" s="49"/>
      <c r="J6" s="49">
        <f>IF(OR(F6="",K6="nl"),"",IF(L6&lt;70,"L4",IF(L6&lt;80,"L3",IF(L6&lt;90,"L2",IF(L6&lt;100,"L1",IF(L6&gt;130,"H3",IF(L6&gt;120,"H2",IF(L6&gt;110,"H1",""))))))))</f>
      </c>
      <c r="K6" s="49" t="str">
        <f>IF(F6="","",INDEX(Rating!$A$1:J$999,MATCH(F6,Rating!$B$1:$B$999,0),3))</f>
        <v>nl</v>
      </c>
      <c r="L6" s="60">
        <f>IF(F6="","",IF(K6="nl",100,100*G6/K6))</f>
        <v>100</v>
      </c>
      <c r="M6" s="60">
        <f>IF(F6="","",INDEX(Rating!$A$1:$J$999,MATCH(F6,Rating!$B$1:$B$999,0),$E$1+5))</f>
        <v>100.20632195569887</v>
      </c>
      <c r="N6" s="61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60">
        <f>IF(F6="","",M6*N6)</f>
        <v>100.20632195569887</v>
      </c>
      <c r="P6" s="49">
        <v>0</v>
      </c>
      <c r="Q6" s="65">
        <v>36</v>
      </c>
      <c r="R6" s="65">
        <v>17</v>
      </c>
      <c r="S6" s="62">
        <f>IF(R6="","",IF(TYPE(R6)=2,R6,(P6*60+Q6+(R6/60))))</f>
        <v>36.28333333333333</v>
      </c>
      <c r="T6" s="62">
        <f>IF(S6="","",IF(TYPE(R6)=2,S6,S6/(O6*0.01)))</f>
        <v>36.2086269860041</v>
      </c>
    </row>
    <row r="7" spans="1:20" ht="12.75">
      <c r="A7" s="58">
        <v>5</v>
      </c>
      <c r="B7" s="58">
        <v>8</v>
      </c>
      <c r="C7" s="59" t="s">
        <v>177</v>
      </c>
      <c r="D7" s="59"/>
      <c r="E7" s="59">
        <v>136</v>
      </c>
      <c r="F7" s="59" t="s">
        <v>30</v>
      </c>
      <c r="G7" s="59">
        <v>185</v>
      </c>
      <c r="H7" s="49"/>
      <c r="I7" s="49"/>
      <c r="J7" s="49">
        <f>IF(OR(F7="",K7="nl"),"",IF(L7&lt;70,"L4",IF(L7&lt;80,"L3",IF(L7&lt;90,"L2",IF(L7&lt;100,"L1",IF(L7&gt;130,"H3",IF(L7&gt;120,"H2",IF(L7&gt;110,"H1",""))))))))</f>
      </c>
      <c r="K7" s="49">
        <f>IF(F7="","",INDEX(Rating!$A$1:J$999,MATCH(F7,Rating!$B$1:$B$999,0),3))</f>
        <v>175</v>
      </c>
      <c r="L7" s="60">
        <f>IF(F7="","",IF(K7="nl",100,100*G7/K7))</f>
        <v>105.71428571428571</v>
      </c>
      <c r="M7" s="60">
        <f>IF(F7="","",INDEX(Rating!$A$1:$J$999,MATCH(F7,Rating!$B$1:$B$999,0),$E$1+5))</f>
        <v>104.01618371840783</v>
      </c>
      <c r="N7" s="61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60">
        <f>IF(F7="","",M7*N7)</f>
        <v>104.01618371840783</v>
      </c>
      <c r="P7" s="49">
        <v>0</v>
      </c>
      <c r="Q7" s="65">
        <v>42</v>
      </c>
      <c r="R7" s="65">
        <v>8</v>
      </c>
      <c r="S7" s="62">
        <f>IF(R7="","",IF(TYPE(R7)=2,R7,(P7*60+Q7+(R7/60))))</f>
        <v>42.13333333333333</v>
      </c>
      <c r="T7" s="62">
        <f>IF(S7="","",IF(TYPE(R7)=2,S7,S7/(O7*0.01)))</f>
        <v>40.506517185245436</v>
      </c>
    </row>
    <row r="8" spans="1:20" ht="12.75">
      <c r="A8" s="58">
        <v>6</v>
      </c>
      <c r="B8" s="58">
        <v>9</v>
      </c>
      <c r="C8" s="59" t="s">
        <v>219</v>
      </c>
      <c r="D8" s="59" t="s">
        <v>217</v>
      </c>
      <c r="E8" s="59">
        <v>112</v>
      </c>
      <c r="F8" s="59" t="s">
        <v>180</v>
      </c>
      <c r="G8" s="59">
        <v>339</v>
      </c>
      <c r="H8" s="49"/>
      <c r="I8" s="49"/>
      <c r="J8" s="49" t="str">
        <f>IF(OR(F8="",K8="nl"),"",IF(L8&lt;70,"L4",IF(L8&lt;80,"L3",IF(L8&lt;90,"L2",IF(L8&lt;100,"L1",IF(L8&gt;130,"H3",IF(L8&gt;120,"H2",IF(L8&gt;110,"H1",""))))))))</f>
        <v>H1</v>
      </c>
      <c r="K8" s="49">
        <f>IF(F8="","",INDEX(Rating!$A$1:J$999,MATCH(F8,Rating!$B$1:$B$999,0),3))</f>
        <v>300</v>
      </c>
      <c r="L8" s="60">
        <f>IF(F8="","",IF(K8="nl",100,100*G8/K8))</f>
        <v>113</v>
      </c>
      <c r="M8" s="60">
        <f>IF(F8="","",INDEX(Rating!$A$1:$J$999,MATCH(F8,Rating!$B$1:$B$999,0),$E$1+5))</f>
        <v>114.22271024945792</v>
      </c>
      <c r="N8" s="61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60">
        <f>IF(F8="","",M8*N8)</f>
        <v>114.22271024945792</v>
      </c>
      <c r="P8" s="49">
        <v>0</v>
      </c>
      <c r="Q8" s="65">
        <v>46</v>
      </c>
      <c r="R8" s="65">
        <v>23</v>
      </c>
      <c r="S8" s="62">
        <f>IF(R8="","",IF(TYPE(R8)=2,R8,(P8*60+Q8+(R8/60))))</f>
        <v>46.38333333333333</v>
      </c>
      <c r="T8" s="62">
        <f>IF(S8="","",IF(TYPE(R8)=2,S8,S8/(O8*0.01)))</f>
        <v>40.60780315231004</v>
      </c>
    </row>
    <row r="9" spans="1:20" ht="12.75">
      <c r="A9" s="58">
        <v>7</v>
      </c>
      <c r="B9" s="58">
        <v>4</v>
      </c>
      <c r="C9" s="59" t="s">
        <v>179</v>
      </c>
      <c r="D9" s="59"/>
      <c r="E9" s="59">
        <v>108400</v>
      </c>
      <c r="F9" s="59" t="s">
        <v>14</v>
      </c>
      <c r="G9" s="59">
        <v>185</v>
      </c>
      <c r="H9" s="49"/>
      <c r="I9" s="49"/>
      <c r="J9" s="49" t="str">
        <f>IF(OR(F9="",K9="nl"),"",IF(L9&lt;70,"L4",IF(L9&lt;80,"L3",IF(L9&lt;90,"L2",IF(L9&lt;100,"L1",IF(L9&gt;130,"H3",IF(L9&gt;120,"H2",IF(L9&gt;110,"H1",""))))))))</f>
        <v>L4</v>
      </c>
      <c r="K9" s="49">
        <f>IF(F9="","",INDEX(Rating!$A$1:J$999,MATCH(F9,Rating!$B$1:$B$999,0),3))</f>
        <v>285</v>
      </c>
      <c r="L9" s="60">
        <f>IF(F9="","",IF(K9="nl",100,100*G9/K9))</f>
        <v>64.91228070175438</v>
      </c>
      <c r="M9" s="60">
        <f>IF(F9="","",INDEX(Rating!$A$1:$J$999,MATCH(F9,Rating!$B$1:$B$999,0),$E$1+5))</f>
        <v>118.0051722294663</v>
      </c>
      <c r="N9" s="61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60">
        <f>IF(F9="","",M9*N9)</f>
        <v>118.0051722294663</v>
      </c>
      <c r="P9" s="49">
        <v>0</v>
      </c>
      <c r="Q9" s="65">
        <v>41</v>
      </c>
      <c r="R9" s="65">
        <v>32</v>
      </c>
      <c r="S9" s="62">
        <f>IF(R9="","",IF(TYPE(R9)=2,R9,(P9*60+Q9+(R9/60))))</f>
        <v>41.53333333333333</v>
      </c>
      <c r="T9" s="62">
        <f>IF(S9="","",IF(TYPE(R9)=2,S9,S9/(O9*0.01)))</f>
        <v>35.196197377323365</v>
      </c>
    </row>
    <row r="10" spans="1:20" ht="12.75">
      <c r="A10" s="58">
        <v>8</v>
      </c>
      <c r="B10" s="58">
        <v>2</v>
      </c>
      <c r="C10" s="59" t="s">
        <v>174</v>
      </c>
      <c r="D10" s="59"/>
      <c r="E10" s="59">
        <v>112320</v>
      </c>
      <c r="F10" s="59" t="s">
        <v>14</v>
      </c>
      <c r="G10" s="59">
        <v>165</v>
      </c>
      <c r="H10" s="49"/>
      <c r="I10" s="49"/>
      <c r="J10" s="49" t="str">
        <f>IF(OR(F10="",K10="nl"),"",IF(L10&lt;70,"L4",IF(L10&lt;80,"L3",IF(L10&lt;90,"L2",IF(L10&lt;100,"L1",IF(L10&gt;130,"H3",IF(L10&gt;120,"H2",IF(L10&gt;110,"H1",""))))))))</f>
        <v>L4</v>
      </c>
      <c r="K10" s="49">
        <f>IF(F10="","",INDEX(Rating!$A$1:J$999,MATCH(F10,Rating!$B$1:$B$999,0),3))</f>
        <v>285</v>
      </c>
      <c r="L10" s="60">
        <f>IF(F10="","",IF(K10="nl",100,100*G10/K10))</f>
        <v>57.89473684210526</v>
      </c>
      <c r="M10" s="60">
        <f>IF(F10="","",INDEX(Rating!$A$1:$J$999,MATCH(F10,Rating!$B$1:$B$999,0),$E$1+5))</f>
        <v>118.0051722294663</v>
      </c>
      <c r="N10" s="61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60">
        <f>IF(F10="","",M10*N10)</f>
        <v>118.0051722294663</v>
      </c>
      <c r="P10" s="49">
        <v>0</v>
      </c>
      <c r="Q10" s="65">
        <v>37</v>
      </c>
      <c r="R10" s="65">
        <v>6</v>
      </c>
      <c r="S10" s="62">
        <f>IF(R10="","",IF(TYPE(R10)=2,R10,(P10*60+Q10+(R10/60))))</f>
        <v>37.1</v>
      </c>
      <c r="T10" s="62">
        <f>IF(S10="","",IF(TYPE(R10)=2,S10,S10/(O10*0.01)))</f>
        <v>31.439299904463006</v>
      </c>
    </row>
    <row r="11" spans="1:20" ht="12.75">
      <c r="A11" s="58">
        <v>9</v>
      </c>
      <c r="B11" s="58">
        <v>3</v>
      </c>
      <c r="C11" s="59" t="s">
        <v>175</v>
      </c>
      <c r="D11" s="59"/>
      <c r="E11" s="59">
        <v>6661</v>
      </c>
      <c r="F11" s="59" t="s">
        <v>16</v>
      </c>
      <c r="G11" s="59">
        <v>200</v>
      </c>
      <c r="H11" s="49"/>
      <c r="I11" s="49"/>
      <c r="J11" s="49" t="str">
        <f>IF(OR(F11="",K11="nl"),"",IF(L11&lt;70,"L4",IF(L11&lt;80,"L3",IF(L11&lt;90,"L2",IF(L11&lt;100,"L1",IF(L11&gt;130,"H3",IF(L11&gt;120,"H2",IF(L11&gt;110,"H1",""))))))))</f>
        <v>H2</v>
      </c>
      <c r="K11" s="49">
        <f>IF(F11="","",INDEX(Rating!$A$1:J$999,MATCH(F11,Rating!$B$1:$B$999,0),3))</f>
        <v>160</v>
      </c>
      <c r="L11" s="60">
        <f>IF(F11="","",IF(K11="nl",100,100*G11/K11))</f>
        <v>125</v>
      </c>
      <c r="M11" s="60">
        <f>IF(F11="","",INDEX(Rating!$A$1:$J$999,MATCH(F11,Rating!$B$1:$B$999,0),$E$1+5))</f>
        <v>115.75587472046509</v>
      </c>
      <c r="N11" s="61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60">
        <f>IF(F11="","",M11*N11)</f>
        <v>115.75587472046509</v>
      </c>
      <c r="P11" s="49">
        <v>0</v>
      </c>
      <c r="Q11" s="65">
        <v>40</v>
      </c>
      <c r="R11" s="65">
        <v>8</v>
      </c>
      <c r="S11" s="62">
        <f>IF(R11="","",IF(TYPE(R11)=2,R11,(P11*60+Q11+(R11/60))))</f>
        <v>40.13333333333333</v>
      </c>
      <c r="T11" s="62">
        <f>IF(S11="","",IF(TYPE(R11)=2,S11,S11/(O11*0.01)))</f>
        <v>34.67066654737822</v>
      </c>
    </row>
    <row r="12" spans="1:20" ht="12.75">
      <c r="A12" s="58">
        <v>10</v>
      </c>
      <c r="B12" s="58">
        <v>10</v>
      </c>
      <c r="C12" s="81" t="s">
        <v>220</v>
      </c>
      <c r="D12" s="81"/>
      <c r="E12" s="81"/>
      <c r="F12" s="81" t="s">
        <v>222</v>
      </c>
      <c r="G12" s="81">
        <v>400</v>
      </c>
      <c r="H12" s="49"/>
      <c r="I12" s="49"/>
      <c r="J12" s="49">
        <f>IF(OR(F12="",K12="nl"),"",IF(L12&lt;70,"L4",IF(L12&lt;80,"L3",IF(L12&lt;90,"L2",IF(L12&lt;100,"L1",IF(L12&gt;130,"H3",IF(L12&gt;120,"H2",IF(L12&gt;110,"H1",""))))))))</f>
      </c>
      <c r="K12" s="49" t="str">
        <f>IF(F12="","",INDEX('[1]Rating'!$A$1:J$1000,MATCH(F12,'[1]Rating'!$B$1:$B$1000,0),3))</f>
        <v>nl</v>
      </c>
      <c r="L12" s="60">
        <f>IF(F12="","",IF(K12="nl",100,100*G12/K12))</f>
        <v>100</v>
      </c>
      <c r="M12" s="60">
        <f>IF(F12="","",INDEX('[1]Rating'!$A$1:$J$1000,MATCH(F12,'[1]Rating'!$B$1:$B$1000,0),$E$1+5))</f>
        <v>136</v>
      </c>
      <c r="N12" s="61">
        <f>IF(F12="","",IF(H12="",1,INDEX('[1]Adjustment'!$A$1:$H$99,MATCH(H12,'[1]Adjustment'!$B$1:$B$99,0),$E$1+3))*IF(I12="",1,INDEX('[1]Adjustment'!$A$1:$H$99,MATCH(I12,'[1]Adjustment'!$B$1:$B$99,0),$E$1+3))*IF(J12="",1,INDEX('[1]Adjustment'!$A$1:$H$99,MATCH(J12,'[1]Adjustment'!$B$1:$B$99,0),$E$1+3)))</f>
        <v>1</v>
      </c>
      <c r="O12" s="60">
        <f>IF(F12="","",M12*N12)</f>
        <v>136</v>
      </c>
      <c r="P12" s="49">
        <v>0</v>
      </c>
      <c r="Q12" s="65" t="s">
        <v>214</v>
      </c>
      <c r="R12" s="65" t="s">
        <v>214</v>
      </c>
      <c r="S12" s="62" t="str">
        <f>IF(R12="","",IF(TYPE(R12)=2,R12,(P12*60+Q12+(R12/60))))</f>
        <v>dns</v>
      </c>
      <c r="T12" s="62" t="str">
        <f>IF(S12="","",IF(TYPE(R12)=2,S12,S12/(O12*0.01)))</f>
        <v>dns</v>
      </c>
    </row>
    <row r="13" spans="1:20" ht="12.75">
      <c r="A13" s="58">
        <v>11</v>
      </c>
      <c r="B13" s="58">
        <v>11</v>
      </c>
      <c r="C13" s="81" t="s">
        <v>221</v>
      </c>
      <c r="D13" s="81"/>
      <c r="E13" s="81">
        <v>723</v>
      </c>
      <c r="F13" s="81" t="s">
        <v>30</v>
      </c>
      <c r="G13" s="81">
        <v>170</v>
      </c>
      <c r="H13" s="49"/>
      <c r="I13" s="49"/>
      <c r="J13" s="49" t="str">
        <f>IF(OR(F13="",K13="nl"),"",IF(L13&lt;70,"L4",IF(L13&lt;80,"L3",IF(L13&lt;90,"L2",IF(L13&lt;100,"L1",IF(L13&gt;130,"H3",IF(L13&gt;120,"H2",IF(L13&gt;110,"H1",""))))))))</f>
        <v>L1</v>
      </c>
      <c r="K13" s="49">
        <f>IF(F13="","",INDEX('[1]Rating'!$A$1:J$1000,MATCH(F13,'[1]Rating'!$B$1:$B$1000,0),3))</f>
        <v>175</v>
      </c>
      <c r="L13" s="60">
        <f>IF(F13="","",IF(K13="nl",100,100*G13/K13))</f>
        <v>97.14285714285714</v>
      </c>
      <c r="M13" s="60">
        <f>IF(F13="","",INDEX('[1]Rating'!$A$1:$J$1000,MATCH(F13,'[1]Rating'!$B$1:$B$1000,0),$E$1+5))</f>
        <v>104.01618371840783</v>
      </c>
      <c r="N13" s="61">
        <f>IF(F13="","",IF(H13="",1,INDEX('[1]Adjustment'!$A$1:$H$99,MATCH(H13,'[1]Adjustment'!$B$1:$B$99,0),$E$1+3))*IF(I13="",1,INDEX('[1]Adjustment'!$A$1:$H$99,MATCH(I13,'[1]Adjustment'!$B$1:$B$99,0),$E$1+3))*IF(J13="",1,INDEX('[1]Adjustment'!$A$1:$H$99,MATCH(J13,'[1]Adjustment'!$B$1:$B$99,0),$E$1+3)))</f>
        <v>1</v>
      </c>
      <c r="O13" s="60">
        <f>IF(F13="","",M13*N13)</f>
        <v>104.01618371840783</v>
      </c>
      <c r="P13" s="49">
        <v>0</v>
      </c>
      <c r="Q13" s="65" t="s">
        <v>214</v>
      </c>
      <c r="R13" s="65" t="s">
        <v>214</v>
      </c>
      <c r="S13" s="62" t="str">
        <f>IF(R13="","",IF(TYPE(R13)=2,R13,(P13*60+Q13+(R13/60))))</f>
        <v>dns</v>
      </c>
      <c r="T13" s="62" t="str">
        <f>IF(S13="","",IF(TYPE(R13)=2,S13,S13/(O13*0.01)))</f>
        <v>dns</v>
      </c>
    </row>
    <row r="14" spans="1:20" ht="12.75">
      <c r="A14" s="58"/>
      <c r="B14" s="58"/>
      <c r="C14" s="59"/>
      <c r="D14" s="59"/>
      <c r="E14" s="59"/>
      <c r="F14" s="59"/>
      <c r="G14" s="59"/>
      <c r="H14" s="49"/>
      <c r="I14" s="49"/>
      <c r="J14" s="49"/>
      <c r="K14" s="49"/>
      <c r="L14" s="60"/>
      <c r="M14" s="60"/>
      <c r="N14" s="61"/>
      <c r="O14" s="60"/>
      <c r="P14" s="49"/>
      <c r="Q14" s="65"/>
      <c r="R14" s="65"/>
      <c r="S14" s="62"/>
      <c r="T14" s="62"/>
    </row>
    <row r="15" spans="1:20" ht="12.75">
      <c r="A15" s="58"/>
      <c r="B15" s="58"/>
      <c r="C15" s="59"/>
      <c r="D15" s="59"/>
      <c r="E15" s="59"/>
      <c r="F15" s="59"/>
      <c r="G15" s="59"/>
      <c r="H15" s="49"/>
      <c r="I15" s="49"/>
      <c r="J15" s="49"/>
      <c r="K15" s="49"/>
      <c r="L15" s="60"/>
      <c r="M15" s="60"/>
      <c r="N15" s="61"/>
      <c r="O15" s="60"/>
      <c r="P15" s="49"/>
      <c r="Q15" s="65"/>
      <c r="R15" s="65"/>
      <c r="S15" s="62"/>
      <c r="T15" s="62"/>
    </row>
    <row r="16" spans="1:20" ht="12.75">
      <c r="A16" s="58"/>
      <c r="B16" s="58"/>
      <c r="C16" s="59"/>
      <c r="D16" s="59"/>
      <c r="E16" s="59"/>
      <c r="F16" s="59"/>
      <c r="G16" s="59"/>
      <c r="H16" s="49"/>
      <c r="I16" s="49"/>
      <c r="J16" s="49"/>
      <c r="K16" s="49"/>
      <c r="L16" s="60"/>
      <c r="M16" s="60"/>
      <c r="N16" s="61"/>
      <c r="O16" s="60"/>
      <c r="P16" s="49"/>
      <c r="Q16" s="65"/>
      <c r="R16" s="65"/>
      <c r="S16" s="62"/>
      <c r="T16" s="62"/>
    </row>
    <row r="17" spans="1:20" ht="12.75">
      <c r="A17" s="58"/>
      <c r="B17" s="58"/>
      <c r="C17" s="59"/>
      <c r="D17" s="59"/>
      <c r="E17" s="59"/>
      <c r="F17" s="59"/>
      <c r="G17" s="59"/>
      <c r="H17" s="49"/>
      <c r="I17" s="49"/>
      <c r="J17" s="49"/>
      <c r="K17" s="49"/>
      <c r="L17" s="60"/>
      <c r="M17" s="60"/>
      <c r="N17" s="61"/>
      <c r="O17" s="60"/>
      <c r="P17" s="49"/>
      <c r="Q17" s="65"/>
      <c r="R17" s="65"/>
      <c r="S17" s="62"/>
      <c r="T17" s="62"/>
    </row>
    <row r="18" spans="1:20" ht="12.75">
      <c r="A18" s="58"/>
      <c r="B18" s="58"/>
      <c r="C18" s="59"/>
      <c r="D18" s="59"/>
      <c r="E18" s="59"/>
      <c r="F18" s="59"/>
      <c r="G18" s="59"/>
      <c r="H18" s="49"/>
      <c r="I18" s="49"/>
      <c r="J18" s="49"/>
      <c r="K18" s="49"/>
      <c r="L18" s="60"/>
      <c r="M18" s="60"/>
      <c r="N18" s="61"/>
      <c r="O18" s="60"/>
      <c r="P18" s="49"/>
      <c r="Q18" s="65"/>
      <c r="R18" s="65"/>
      <c r="S18" s="62"/>
      <c r="T18" s="62"/>
    </row>
    <row r="19" spans="1:20" ht="12.75">
      <c r="A19" s="58"/>
      <c r="B19" s="58"/>
      <c r="C19" s="59"/>
      <c r="D19" s="59"/>
      <c r="E19" s="59"/>
      <c r="F19" s="59"/>
      <c r="G19" s="59"/>
      <c r="H19" s="49"/>
      <c r="I19" s="49"/>
      <c r="J19" s="49"/>
      <c r="K19" s="49"/>
      <c r="L19" s="60"/>
      <c r="M19" s="60"/>
      <c r="N19" s="61"/>
      <c r="O19" s="60"/>
      <c r="P19" s="49"/>
      <c r="Q19" s="65"/>
      <c r="R19" s="65"/>
      <c r="S19" s="62"/>
      <c r="T19" s="62"/>
    </row>
    <row r="20" spans="1:20" ht="12.75">
      <c r="A20" s="58"/>
      <c r="B20" s="58"/>
      <c r="C20" s="59"/>
      <c r="D20" s="59"/>
      <c r="E20" s="59"/>
      <c r="F20" s="59"/>
      <c r="G20" s="59"/>
      <c r="H20" s="49"/>
      <c r="I20" s="49"/>
      <c r="J20" s="49"/>
      <c r="K20" s="49"/>
      <c r="L20" s="60"/>
      <c r="M20" s="60"/>
      <c r="N20" s="61"/>
      <c r="O20" s="60"/>
      <c r="P20" s="49"/>
      <c r="Q20" s="65"/>
      <c r="R20" s="65"/>
      <c r="S20" s="62"/>
      <c r="T20" s="62"/>
    </row>
    <row r="21" spans="1:20" ht="12.75">
      <c r="A21" s="58"/>
      <c r="B21" s="58"/>
      <c r="C21" s="59"/>
      <c r="D21" s="59"/>
      <c r="E21" s="59"/>
      <c r="F21" s="59"/>
      <c r="G21" s="59"/>
      <c r="H21" s="49"/>
      <c r="I21" s="49"/>
      <c r="J21" s="49"/>
      <c r="K21" s="49"/>
      <c r="L21" s="60"/>
      <c r="M21" s="60"/>
      <c r="N21" s="61"/>
      <c r="O21" s="60"/>
      <c r="P21" s="49"/>
      <c r="Q21" s="65"/>
      <c r="R21" s="65"/>
      <c r="S21" s="62"/>
      <c r="T21" s="62"/>
    </row>
    <row r="22" spans="1:20" ht="12.75">
      <c r="A22" s="58"/>
      <c r="B22" s="58"/>
      <c r="C22" s="59"/>
      <c r="D22" s="59"/>
      <c r="E22" s="59"/>
      <c r="F22" s="59"/>
      <c r="G22" s="59"/>
      <c r="H22" s="49"/>
      <c r="I22" s="49"/>
      <c r="J22" s="49"/>
      <c r="K22" s="49"/>
      <c r="L22" s="60"/>
      <c r="M22" s="60"/>
      <c r="N22" s="61"/>
      <c r="O22" s="60"/>
      <c r="P22" s="49"/>
      <c r="Q22" s="65"/>
      <c r="R22" s="65"/>
      <c r="S22" s="62"/>
      <c r="T22" s="62"/>
    </row>
    <row r="23" spans="1:20" ht="12.75">
      <c r="A23" s="58"/>
      <c r="B23" s="58"/>
      <c r="C23" s="59"/>
      <c r="D23" s="59"/>
      <c r="E23" s="59"/>
      <c r="F23" s="59"/>
      <c r="G23" s="59"/>
      <c r="H23" s="49"/>
      <c r="I23" s="49"/>
      <c r="J23" s="49"/>
      <c r="K23" s="49"/>
      <c r="L23" s="60"/>
      <c r="M23" s="60"/>
      <c r="N23" s="61"/>
      <c r="O23" s="60"/>
      <c r="P23" s="49"/>
      <c r="Q23" s="65"/>
      <c r="R23" s="65"/>
      <c r="S23" s="62"/>
      <c r="T23" s="62"/>
    </row>
    <row r="24" spans="1:20" ht="12.75">
      <c r="A24" s="58"/>
      <c r="B24" s="58"/>
      <c r="C24" s="59"/>
      <c r="D24" s="59"/>
      <c r="E24" s="59"/>
      <c r="F24" s="59"/>
      <c r="G24" s="59"/>
      <c r="H24" s="49"/>
      <c r="I24" s="49"/>
      <c r="J24" s="49"/>
      <c r="K24" s="49"/>
      <c r="L24" s="60"/>
      <c r="M24" s="60"/>
      <c r="N24" s="61"/>
      <c r="O24" s="60"/>
      <c r="P24" s="49"/>
      <c r="Q24" s="65"/>
      <c r="R24" s="65"/>
      <c r="S24" s="62"/>
      <c r="T24" s="62"/>
    </row>
    <row r="25" spans="1:20" ht="12.75">
      <c r="A25" s="58"/>
      <c r="B25" s="58"/>
      <c r="C25" s="59"/>
      <c r="D25" s="59"/>
      <c r="E25" s="59"/>
      <c r="F25" s="59"/>
      <c r="G25" s="59"/>
      <c r="H25" s="49"/>
      <c r="I25" s="49"/>
      <c r="J25" s="49"/>
      <c r="K25" s="49"/>
      <c r="L25" s="60"/>
      <c r="M25" s="60"/>
      <c r="N25" s="61"/>
      <c r="O25" s="60"/>
      <c r="P25" s="49"/>
      <c r="Q25" s="65"/>
      <c r="R25" s="65"/>
      <c r="S25" s="62"/>
      <c r="T25" s="62"/>
    </row>
    <row r="26" spans="1:20" ht="12.75">
      <c r="A26" s="58"/>
      <c r="B26" s="58"/>
      <c r="C26" s="59"/>
      <c r="D26" s="59"/>
      <c r="E26" s="59"/>
      <c r="F26" s="59"/>
      <c r="G26" s="59"/>
      <c r="H26" s="49"/>
      <c r="I26" s="49"/>
      <c r="J26" s="49"/>
      <c r="K26" s="49"/>
      <c r="L26" s="60"/>
      <c r="M26" s="60"/>
      <c r="N26" s="61"/>
      <c r="O26" s="60"/>
      <c r="P26" s="49"/>
      <c r="Q26" s="65"/>
      <c r="R26" s="65"/>
      <c r="S26" s="62"/>
      <c r="T26" s="62"/>
    </row>
    <row r="27" spans="1:20" ht="12.75">
      <c r="A27" s="58"/>
      <c r="B27" s="58"/>
      <c r="C27" s="59"/>
      <c r="D27" s="59"/>
      <c r="E27" s="59"/>
      <c r="F27" s="59"/>
      <c r="G27" s="59"/>
      <c r="H27" s="49"/>
      <c r="I27" s="49"/>
      <c r="J27" s="49"/>
      <c r="K27" s="49"/>
      <c r="L27" s="60"/>
      <c r="M27" s="60"/>
      <c r="N27" s="61"/>
      <c r="O27" s="60"/>
      <c r="P27" s="49"/>
      <c r="Q27" s="65"/>
      <c r="R27" s="65"/>
      <c r="S27" s="62"/>
      <c r="T27" s="62"/>
    </row>
    <row r="28" spans="1:20" ht="12.75">
      <c r="A28" s="58"/>
      <c r="B28" s="58"/>
      <c r="C28" s="59"/>
      <c r="D28" s="59"/>
      <c r="E28" s="59"/>
      <c r="F28" s="59"/>
      <c r="G28" s="59"/>
      <c r="H28" s="49"/>
      <c r="I28" s="49"/>
      <c r="J28" s="49"/>
      <c r="K28" s="49"/>
      <c r="L28" s="60"/>
      <c r="M28" s="60"/>
      <c r="N28" s="61"/>
      <c r="O28" s="60"/>
      <c r="P28" s="49"/>
      <c r="Q28" s="65"/>
      <c r="R28" s="65"/>
      <c r="S28" s="62"/>
      <c r="T28" s="62"/>
    </row>
    <row r="29" spans="1:20" ht="12.75">
      <c r="A29" s="58"/>
      <c r="B29" s="58"/>
      <c r="C29" s="59"/>
      <c r="D29" s="59"/>
      <c r="E29" s="59"/>
      <c r="F29" s="59"/>
      <c r="G29" s="59"/>
      <c r="H29" s="49"/>
      <c r="I29" s="49"/>
      <c r="J29" s="49"/>
      <c r="K29" s="49"/>
      <c r="L29" s="60"/>
      <c r="M29" s="60"/>
      <c r="N29" s="61"/>
      <c r="O29" s="60"/>
      <c r="P29" s="49"/>
      <c r="Q29" s="65"/>
      <c r="R29" s="65"/>
      <c r="S29" s="62"/>
      <c r="T29" s="62"/>
    </row>
    <row r="30" spans="1:20" ht="12.75">
      <c r="A30" s="58"/>
      <c r="B30" s="58"/>
      <c r="C30" s="59"/>
      <c r="D30" s="59"/>
      <c r="E30" s="59"/>
      <c r="F30" s="59"/>
      <c r="G30" s="59"/>
      <c r="H30" s="49"/>
      <c r="I30" s="49"/>
      <c r="J30" s="49"/>
      <c r="K30" s="49"/>
      <c r="L30" s="60"/>
      <c r="M30" s="60"/>
      <c r="N30" s="61"/>
      <c r="O30" s="60"/>
      <c r="P30" s="49"/>
      <c r="Q30" s="65"/>
      <c r="R30" s="65"/>
      <c r="S30" s="62"/>
      <c r="T30" s="62"/>
    </row>
    <row r="31" spans="1:20" ht="12.75">
      <c r="A31" s="58"/>
      <c r="B31" s="58"/>
      <c r="C31" s="59"/>
      <c r="D31" s="59"/>
      <c r="E31" s="59"/>
      <c r="F31" s="59"/>
      <c r="G31" s="59"/>
      <c r="H31" s="49"/>
      <c r="I31" s="49"/>
      <c r="J31" s="49"/>
      <c r="K31" s="49"/>
      <c r="L31" s="60"/>
      <c r="M31" s="60"/>
      <c r="N31" s="61"/>
      <c r="O31" s="60"/>
      <c r="P31" s="49"/>
      <c r="Q31" s="65"/>
      <c r="R31" s="65"/>
      <c r="S31" s="62"/>
      <c r="T31" s="62"/>
    </row>
    <row r="32" spans="1:20" ht="12.75">
      <c r="A32" s="58"/>
      <c r="B32" s="58"/>
      <c r="C32" s="59"/>
      <c r="D32" s="59"/>
      <c r="E32" s="59"/>
      <c r="F32" s="59"/>
      <c r="G32" s="59"/>
      <c r="H32" s="49"/>
      <c r="I32" s="49"/>
      <c r="J32" s="49"/>
      <c r="K32" s="49"/>
      <c r="L32" s="60"/>
      <c r="M32" s="60"/>
      <c r="N32" s="61"/>
      <c r="O32" s="60"/>
      <c r="P32" s="49"/>
      <c r="Q32" s="65"/>
      <c r="R32" s="65"/>
      <c r="S32" s="62"/>
      <c r="T32" s="62"/>
    </row>
    <row r="33" spans="1:20" ht="12.75">
      <c r="A33" s="58"/>
      <c r="B33" s="58"/>
      <c r="C33" s="59"/>
      <c r="D33" s="59"/>
      <c r="E33" s="59"/>
      <c r="F33" s="59"/>
      <c r="G33" s="59"/>
      <c r="H33" s="49"/>
      <c r="I33" s="49"/>
      <c r="J33" s="49"/>
      <c r="K33" s="49"/>
      <c r="L33" s="60"/>
      <c r="M33" s="60"/>
      <c r="N33" s="61"/>
      <c r="O33" s="60"/>
      <c r="P33" s="49"/>
      <c r="Q33" s="65"/>
      <c r="R33" s="65"/>
      <c r="S33" s="62"/>
      <c r="T33" s="62"/>
    </row>
    <row r="34" spans="1:20" ht="12.75">
      <c r="A34" s="58"/>
      <c r="B34" s="58"/>
      <c r="C34" s="59"/>
      <c r="D34" s="59"/>
      <c r="E34" s="59"/>
      <c r="F34" s="59"/>
      <c r="G34" s="59"/>
      <c r="H34" s="49"/>
      <c r="I34" s="49"/>
      <c r="J34" s="49"/>
      <c r="K34" s="49"/>
      <c r="L34" s="60"/>
      <c r="M34" s="60"/>
      <c r="N34" s="61"/>
      <c r="O34" s="60"/>
      <c r="P34" s="49"/>
      <c r="Q34" s="65"/>
      <c r="R34" s="65"/>
      <c r="S34" s="62"/>
      <c r="T34" s="62"/>
    </row>
    <row r="35" spans="1:20" ht="12.75">
      <c r="A35" s="58"/>
      <c r="B35" s="58"/>
      <c r="C35" s="59"/>
      <c r="D35" s="59"/>
      <c r="E35" s="59"/>
      <c r="F35" s="59"/>
      <c r="G35" s="59"/>
      <c r="H35" s="49"/>
      <c r="I35" s="49"/>
      <c r="J35" s="49"/>
      <c r="K35" s="49"/>
      <c r="L35" s="60"/>
      <c r="M35" s="60"/>
      <c r="N35" s="61"/>
      <c r="O35" s="60"/>
      <c r="P35" s="49"/>
      <c r="Q35" s="65"/>
      <c r="R35" s="65"/>
      <c r="S35" s="62"/>
      <c r="T35" s="62"/>
    </row>
    <row r="36" spans="1:20" ht="12.75">
      <c r="A36" s="58"/>
      <c r="B36" s="58"/>
      <c r="C36" s="59"/>
      <c r="D36" s="59"/>
      <c r="E36" s="59"/>
      <c r="F36" s="59"/>
      <c r="G36" s="59"/>
      <c r="H36" s="49"/>
      <c r="I36" s="49"/>
      <c r="J36" s="49"/>
      <c r="K36" s="49"/>
      <c r="L36" s="60"/>
      <c r="M36" s="60"/>
      <c r="N36" s="61"/>
      <c r="O36" s="60"/>
      <c r="P36" s="49"/>
      <c r="Q36" s="65"/>
      <c r="R36" s="65"/>
      <c r="S36" s="62"/>
      <c r="T36" s="62"/>
    </row>
    <row r="37" spans="1:20" ht="12.75">
      <c r="A37" s="58"/>
      <c r="B37" s="58"/>
      <c r="C37" s="59"/>
      <c r="D37" s="59"/>
      <c r="E37" s="59"/>
      <c r="F37" s="59"/>
      <c r="G37" s="59"/>
      <c r="H37" s="49"/>
      <c r="I37" s="49"/>
      <c r="J37" s="49"/>
      <c r="K37" s="49"/>
      <c r="L37" s="60"/>
      <c r="M37" s="60"/>
      <c r="N37" s="61"/>
      <c r="O37" s="60"/>
      <c r="P37" s="49"/>
      <c r="Q37" s="65"/>
      <c r="R37" s="65"/>
      <c r="S37" s="62"/>
      <c r="T37" s="62"/>
    </row>
    <row r="38" spans="1:20" ht="12.75">
      <c r="A38" s="58"/>
      <c r="B38" s="58"/>
      <c r="C38" s="59"/>
      <c r="D38" s="59"/>
      <c r="E38" s="59"/>
      <c r="F38" s="59"/>
      <c r="G38" s="59"/>
      <c r="H38" s="49"/>
      <c r="I38" s="49"/>
      <c r="J38" s="49"/>
      <c r="K38" s="49"/>
      <c r="L38" s="60"/>
      <c r="M38" s="60"/>
      <c r="N38" s="61"/>
      <c r="O38" s="60"/>
      <c r="P38" s="49"/>
      <c r="Q38" s="65"/>
      <c r="R38" s="65"/>
      <c r="S38" s="62"/>
      <c r="T38" s="62"/>
    </row>
    <row r="39" spans="1:20" ht="12.75">
      <c r="A39" s="58"/>
      <c r="B39" s="58"/>
      <c r="C39" s="59"/>
      <c r="D39" s="59"/>
      <c r="E39" s="59"/>
      <c r="F39" s="59"/>
      <c r="G39" s="59"/>
      <c r="H39" s="49"/>
      <c r="I39" s="49"/>
      <c r="J39" s="49"/>
      <c r="K39" s="49"/>
      <c r="L39" s="60"/>
      <c r="M39" s="60"/>
      <c r="N39" s="61"/>
      <c r="O39" s="60"/>
      <c r="P39" s="49"/>
      <c r="Q39" s="65"/>
      <c r="R39" s="65"/>
      <c r="S39" s="62"/>
      <c r="T39" s="62"/>
    </row>
    <row r="40" spans="1:20" ht="12.75">
      <c r="A40" s="58"/>
      <c r="B40" s="58"/>
      <c r="C40" s="59"/>
      <c r="D40" s="59"/>
      <c r="E40" s="59"/>
      <c r="F40" s="59"/>
      <c r="G40" s="59"/>
      <c r="H40" s="49"/>
      <c r="I40" s="49"/>
      <c r="J40" s="49"/>
      <c r="K40" s="49"/>
      <c r="L40" s="60"/>
      <c r="M40" s="60"/>
      <c r="N40" s="61"/>
      <c r="O40" s="60"/>
      <c r="P40" s="49"/>
      <c r="Q40" s="65"/>
      <c r="R40" s="65"/>
      <c r="S40" s="62"/>
      <c r="T40" s="62"/>
    </row>
    <row r="41" spans="1:20" ht="12.75">
      <c r="A41" s="58"/>
      <c r="B41" s="58"/>
      <c r="C41" s="59"/>
      <c r="D41" s="59"/>
      <c r="E41" s="59"/>
      <c r="F41" s="59"/>
      <c r="G41" s="59"/>
      <c r="H41" s="49"/>
      <c r="I41" s="49"/>
      <c r="J41" s="49"/>
      <c r="K41" s="49"/>
      <c r="L41" s="60"/>
      <c r="M41" s="60"/>
      <c r="N41" s="61"/>
      <c r="O41" s="60"/>
      <c r="P41" s="49"/>
      <c r="Q41" s="65"/>
      <c r="R41" s="65"/>
      <c r="S41" s="62"/>
      <c r="T41" s="62"/>
    </row>
    <row r="42" spans="1:20" ht="12.75">
      <c r="A42" s="58"/>
      <c r="B42" s="58"/>
      <c r="C42" s="59"/>
      <c r="D42" s="59"/>
      <c r="E42" s="59"/>
      <c r="F42" s="59"/>
      <c r="G42" s="59"/>
      <c r="H42" s="49"/>
      <c r="I42" s="49"/>
      <c r="J42" s="49"/>
      <c r="K42" s="49"/>
      <c r="L42" s="60"/>
      <c r="M42" s="60"/>
      <c r="N42" s="61"/>
      <c r="O42" s="60"/>
      <c r="P42" s="49"/>
      <c r="Q42" s="65"/>
      <c r="R42" s="65"/>
      <c r="S42" s="62"/>
      <c r="T42" s="62"/>
    </row>
    <row r="43" spans="1:20" ht="12.75">
      <c r="A43" s="58"/>
      <c r="B43" s="58"/>
      <c r="C43" s="59"/>
      <c r="D43" s="59"/>
      <c r="E43" s="59"/>
      <c r="F43" s="59"/>
      <c r="G43" s="59"/>
      <c r="H43" s="49"/>
      <c r="I43" s="49"/>
      <c r="J43" s="49"/>
      <c r="K43" s="49"/>
      <c r="L43" s="60"/>
      <c r="M43" s="60"/>
      <c r="N43" s="61"/>
      <c r="O43" s="60"/>
      <c r="P43" s="49"/>
      <c r="Q43" s="65"/>
      <c r="R43" s="65"/>
      <c r="S43" s="62"/>
      <c r="T43" s="62"/>
    </row>
    <row r="44" spans="1:20" ht="12.75">
      <c r="A44" s="58"/>
      <c r="B44" s="58"/>
      <c r="C44" s="59"/>
      <c r="D44" s="59"/>
      <c r="E44" s="59"/>
      <c r="F44" s="59"/>
      <c r="G44" s="59"/>
      <c r="H44" s="49"/>
      <c r="I44" s="49"/>
      <c r="J44" s="49"/>
      <c r="K44" s="49"/>
      <c r="L44" s="60"/>
      <c r="M44" s="60"/>
      <c r="N44" s="61"/>
      <c r="O44" s="60"/>
      <c r="P44" s="49"/>
      <c r="Q44" s="65"/>
      <c r="R44" s="65"/>
      <c r="S44" s="62"/>
      <c r="T44" s="62"/>
    </row>
    <row r="45" spans="1:20" ht="12.75">
      <c r="A45" s="58"/>
      <c r="B45" s="58"/>
      <c r="C45" s="59"/>
      <c r="D45" s="59"/>
      <c r="E45" s="59"/>
      <c r="F45" s="59"/>
      <c r="G45" s="59"/>
      <c r="H45" s="49"/>
      <c r="I45" s="49"/>
      <c r="J45" s="49"/>
      <c r="K45" s="49"/>
      <c r="L45" s="60"/>
      <c r="M45" s="60"/>
      <c r="N45" s="61"/>
      <c r="O45" s="60"/>
      <c r="P45" s="49"/>
      <c r="Q45" s="65"/>
      <c r="R45" s="65"/>
      <c r="S45" s="62"/>
      <c r="T45" s="62"/>
    </row>
    <row r="46" spans="1:20" ht="12.75">
      <c r="A46" s="58"/>
      <c r="B46" s="58"/>
      <c r="C46" s="59"/>
      <c r="D46" s="59"/>
      <c r="E46" s="59"/>
      <c r="F46" s="59"/>
      <c r="G46" s="59"/>
      <c r="H46" s="49"/>
      <c r="I46" s="49"/>
      <c r="J46" s="49"/>
      <c r="K46" s="49"/>
      <c r="L46" s="60"/>
      <c r="M46" s="60"/>
      <c r="N46" s="61"/>
      <c r="O46" s="60"/>
      <c r="P46" s="49"/>
      <c r="Q46" s="65"/>
      <c r="R46" s="65"/>
      <c r="S46" s="62"/>
      <c r="T46" s="62"/>
    </row>
    <row r="47" spans="1:20" ht="12.75">
      <c r="A47" s="58"/>
      <c r="B47" s="58"/>
      <c r="C47" s="59"/>
      <c r="D47" s="59"/>
      <c r="E47" s="59"/>
      <c r="F47" s="59"/>
      <c r="G47" s="59"/>
      <c r="H47" s="49"/>
      <c r="I47" s="49"/>
      <c r="J47" s="49"/>
      <c r="K47" s="49"/>
      <c r="L47" s="60"/>
      <c r="M47" s="60"/>
      <c r="N47" s="61"/>
      <c r="O47" s="60"/>
      <c r="P47" s="49"/>
      <c r="Q47" s="65"/>
      <c r="R47" s="65"/>
      <c r="S47" s="62"/>
      <c r="T47" s="62"/>
    </row>
    <row r="48" spans="1:20" ht="12.75">
      <c r="A48" s="58"/>
      <c r="B48" s="58"/>
      <c r="C48" s="59"/>
      <c r="D48" s="59"/>
      <c r="E48" s="59"/>
      <c r="F48" s="59"/>
      <c r="G48" s="59"/>
      <c r="H48" s="49"/>
      <c r="I48" s="49"/>
      <c r="J48" s="49"/>
      <c r="K48" s="49"/>
      <c r="L48" s="60"/>
      <c r="M48" s="60"/>
      <c r="N48" s="61"/>
      <c r="O48" s="60"/>
      <c r="P48" s="49"/>
      <c r="Q48" s="65"/>
      <c r="R48" s="65"/>
      <c r="S48" s="62"/>
      <c r="T48" s="62"/>
    </row>
    <row r="49" spans="1:20" ht="12.75">
      <c r="A49" s="58"/>
      <c r="B49" s="58"/>
      <c r="C49" s="59"/>
      <c r="D49" s="59"/>
      <c r="E49" s="59"/>
      <c r="F49" s="59"/>
      <c r="G49" s="59"/>
      <c r="H49" s="49"/>
      <c r="I49" s="49"/>
      <c r="J49" s="49"/>
      <c r="K49" s="49"/>
      <c r="L49" s="60"/>
      <c r="M49" s="60"/>
      <c r="N49" s="61"/>
      <c r="O49" s="60"/>
      <c r="P49" s="49"/>
      <c r="Q49" s="65"/>
      <c r="R49" s="65"/>
      <c r="S49" s="62"/>
      <c r="T49" s="62"/>
    </row>
    <row r="50" spans="1:20" ht="12.75">
      <c r="A50" s="58"/>
      <c r="B50" s="58"/>
      <c r="C50" s="59"/>
      <c r="D50" s="59"/>
      <c r="E50" s="59"/>
      <c r="F50" s="59"/>
      <c r="G50" s="59"/>
      <c r="H50" s="49"/>
      <c r="I50" s="49"/>
      <c r="J50" s="49"/>
      <c r="K50" s="49"/>
      <c r="L50" s="60"/>
      <c r="M50" s="60"/>
      <c r="N50" s="61"/>
      <c r="O50" s="60"/>
      <c r="P50" s="49"/>
      <c r="Q50" s="65"/>
      <c r="R50" s="65"/>
      <c r="S50" s="62"/>
      <c r="T50" s="62"/>
    </row>
    <row r="51" spans="1:20" ht="12.75">
      <c r="A51" s="58"/>
      <c r="B51" s="58"/>
      <c r="C51" s="59"/>
      <c r="D51" s="59"/>
      <c r="E51" s="59"/>
      <c r="F51" s="59"/>
      <c r="G51" s="59"/>
      <c r="H51" s="49"/>
      <c r="I51" s="49"/>
      <c r="J51" s="49"/>
      <c r="K51" s="49"/>
      <c r="L51" s="60"/>
      <c r="M51" s="60"/>
      <c r="N51" s="61"/>
      <c r="O51" s="60"/>
      <c r="P51" s="49"/>
      <c r="Q51" s="65"/>
      <c r="R51" s="65"/>
      <c r="S51" s="62"/>
      <c r="T51" s="62"/>
    </row>
    <row r="52" spans="1:20" ht="12.75">
      <c r="A52" s="58"/>
      <c r="B52" s="58"/>
      <c r="C52" s="59"/>
      <c r="D52" s="59"/>
      <c r="E52" s="59"/>
      <c r="F52" s="59"/>
      <c r="G52" s="59"/>
      <c r="H52" s="49"/>
      <c r="I52" s="49"/>
      <c r="J52" s="49"/>
      <c r="K52" s="49"/>
      <c r="L52" s="60"/>
      <c r="M52" s="60"/>
      <c r="N52" s="61"/>
      <c r="O52" s="60"/>
      <c r="P52" s="49"/>
      <c r="Q52" s="65"/>
      <c r="R52" s="65"/>
      <c r="S52" s="62"/>
      <c r="T52" s="62"/>
    </row>
    <row r="53" spans="1:20" ht="12.75">
      <c r="A53" s="58"/>
      <c r="B53" s="58"/>
      <c r="C53" s="59"/>
      <c r="D53" s="59"/>
      <c r="E53" s="59"/>
      <c r="F53" s="59"/>
      <c r="G53" s="59"/>
      <c r="H53" s="49"/>
      <c r="I53" s="49"/>
      <c r="J53" s="49"/>
      <c r="K53" s="49"/>
      <c r="L53" s="60"/>
      <c r="M53" s="60"/>
      <c r="N53" s="61"/>
      <c r="O53" s="60"/>
      <c r="P53" s="49"/>
      <c r="Q53" s="65"/>
      <c r="R53" s="65"/>
      <c r="S53" s="62"/>
      <c r="T53" s="62"/>
    </row>
    <row r="54" spans="1:20" ht="12.75">
      <c r="A54" s="58"/>
      <c r="B54" s="58"/>
      <c r="C54" s="59"/>
      <c r="D54" s="59"/>
      <c r="E54" s="59"/>
      <c r="F54" s="59"/>
      <c r="G54" s="59"/>
      <c r="H54" s="49"/>
      <c r="I54" s="49"/>
      <c r="J54" s="49"/>
      <c r="K54" s="49"/>
      <c r="L54" s="60"/>
      <c r="M54" s="60"/>
      <c r="N54" s="61"/>
      <c r="O54" s="60"/>
      <c r="P54" s="49"/>
      <c r="Q54" s="65"/>
      <c r="R54" s="65"/>
      <c r="S54" s="62"/>
      <c r="T54" s="62"/>
    </row>
    <row r="55" spans="1:20" ht="12.75">
      <c r="A55" s="58"/>
      <c r="B55" s="58"/>
      <c r="C55" s="59"/>
      <c r="D55" s="59"/>
      <c r="E55" s="59"/>
      <c r="F55" s="59"/>
      <c r="G55" s="59"/>
      <c r="H55" s="49"/>
      <c r="I55" s="49"/>
      <c r="J55" s="49"/>
      <c r="K55" s="49"/>
      <c r="L55" s="60"/>
      <c r="M55" s="60"/>
      <c r="N55" s="61"/>
      <c r="O55" s="60"/>
      <c r="P55" s="49"/>
      <c r="Q55" s="65"/>
      <c r="R55" s="65"/>
      <c r="S55" s="62"/>
      <c r="T55" s="62"/>
    </row>
    <row r="56" spans="1:20" ht="12.75">
      <c r="A56" s="58"/>
      <c r="B56" s="58"/>
      <c r="C56" s="59"/>
      <c r="D56" s="59"/>
      <c r="E56" s="59"/>
      <c r="F56" s="59"/>
      <c r="G56" s="59"/>
      <c r="H56" s="49"/>
      <c r="I56" s="49"/>
      <c r="J56" s="49"/>
      <c r="K56" s="49"/>
      <c r="L56" s="60"/>
      <c r="M56" s="60"/>
      <c r="N56" s="61"/>
      <c r="O56" s="60"/>
      <c r="P56" s="49"/>
      <c r="Q56" s="65"/>
      <c r="R56" s="65"/>
      <c r="S56" s="62"/>
      <c r="T56" s="62"/>
    </row>
    <row r="57" spans="1:20" ht="12.75">
      <c r="A57" s="58"/>
      <c r="B57" s="58"/>
      <c r="C57" s="59"/>
      <c r="D57" s="59"/>
      <c r="E57" s="59"/>
      <c r="F57" s="59"/>
      <c r="G57" s="59"/>
      <c r="H57" s="49"/>
      <c r="I57" s="49"/>
      <c r="J57" s="49"/>
      <c r="K57" s="49"/>
      <c r="L57" s="60"/>
      <c r="M57" s="60"/>
      <c r="N57" s="61"/>
      <c r="O57" s="60"/>
      <c r="P57" s="49"/>
      <c r="Q57" s="65"/>
      <c r="R57" s="65"/>
      <c r="S57" s="62"/>
      <c r="T57" s="62"/>
    </row>
    <row r="58" spans="1:20" ht="12.75">
      <c r="A58" s="58"/>
      <c r="B58" s="58"/>
      <c r="C58" s="59"/>
      <c r="D58" s="59"/>
      <c r="E58" s="59"/>
      <c r="F58" s="59"/>
      <c r="G58" s="59"/>
      <c r="H58" s="49"/>
      <c r="I58" s="49"/>
      <c r="J58" s="49"/>
      <c r="K58" s="49"/>
      <c r="L58" s="60"/>
      <c r="M58" s="60"/>
      <c r="N58" s="61"/>
      <c r="O58" s="60"/>
      <c r="P58" s="49"/>
      <c r="Q58" s="65"/>
      <c r="R58" s="65"/>
      <c r="S58" s="62"/>
      <c r="T58" s="62"/>
    </row>
    <row r="59" spans="1:20" ht="12.75">
      <c r="A59" s="58"/>
      <c r="B59" s="58"/>
      <c r="C59" s="59"/>
      <c r="D59" s="59"/>
      <c r="E59" s="59"/>
      <c r="F59" s="59"/>
      <c r="G59" s="59"/>
      <c r="H59" s="49"/>
      <c r="I59" s="49"/>
      <c r="J59" s="49"/>
      <c r="K59" s="49"/>
      <c r="L59" s="60"/>
      <c r="M59" s="60"/>
      <c r="N59" s="61"/>
      <c r="O59" s="60"/>
      <c r="P59" s="49"/>
      <c r="Q59" s="65"/>
      <c r="R59" s="65"/>
      <c r="S59" s="62"/>
      <c r="T59" s="62"/>
    </row>
    <row r="60" spans="1:20" ht="12.75">
      <c r="A60" s="58"/>
      <c r="B60" s="58"/>
      <c r="C60" s="59"/>
      <c r="D60" s="59"/>
      <c r="E60" s="59"/>
      <c r="F60" s="59"/>
      <c r="G60" s="59"/>
      <c r="H60" s="49"/>
      <c r="I60" s="49"/>
      <c r="J60" s="49"/>
      <c r="K60" s="49"/>
      <c r="L60" s="60"/>
      <c r="M60" s="60"/>
      <c r="N60" s="61"/>
      <c r="O60" s="60"/>
      <c r="P60" s="49"/>
      <c r="Q60" s="65"/>
      <c r="R60" s="65"/>
      <c r="S60" s="62"/>
      <c r="T60" s="62"/>
    </row>
    <row r="61" spans="1:20" ht="12.75">
      <c r="A61" s="58"/>
      <c r="B61" s="58"/>
      <c r="C61" s="59"/>
      <c r="D61" s="59"/>
      <c r="E61" s="59"/>
      <c r="F61" s="59"/>
      <c r="G61" s="59"/>
      <c r="H61" s="49"/>
      <c r="I61" s="49"/>
      <c r="J61" s="49"/>
      <c r="K61" s="49"/>
      <c r="L61" s="60"/>
      <c r="M61" s="60"/>
      <c r="N61" s="61"/>
      <c r="O61" s="60"/>
      <c r="P61" s="49"/>
      <c r="Q61" s="65"/>
      <c r="R61" s="65"/>
      <c r="S61" s="62"/>
      <c r="T61" s="62"/>
    </row>
  </sheetData>
  <sheetProtection/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7.7109375" style="66" bestFit="1" customWidth="1"/>
    <col min="2" max="2" width="5.7109375" style="66" bestFit="1" customWidth="1"/>
    <col min="3" max="3" width="18.00390625" style="66" bestFit="1" customWidth="1"/>
    <col min="4" max="4" width="12.421875" style="66" bestFit="1" customWidth="1"/>
    <col min="5" max="5" width="7.00390625" style="66" bestFit="1" customWidth="1"/>
    <col min="6" max="6" width="6.57421875" style="66" bestFit="1" customWidth="1"/>
    <col min="7" max="10" width="6.8515625" style="66" bestFit="1" customWidth="1"/>
    <col min="11" max="11" width="6.57421875" style="66" bestFit="1" customWidth="1"/>
    <col min="12" max="12" width="5.28125" style="69" bestFit="1" customWidth="1"/>
    <col min="13" max="13" width="4.57421875" style="69" bestFit="1" customWidth="1"/>
    <col min="14" max="16384" width="8.7109375" style="66" customWidth="1"/>
  </cols>
  <sheetData>
    <row r="1" spans="1:13" ht="12.75">
      <c r="A1" s="76" t="s">
        <v>163</v>
      </c>
      <c r="B1" s="95" t="s">
        <v>195</v>
      </c>
      <c r="C1" s="95"/>
      <c r="D1" s="95"/>
      <c r="E1" s="95"/>
      <c r="F1" s="95"/>
      <c r="G1" s="95"/>
      <c r="H1" s="95"/>
      <c r="I1" s="95"/>
      <c r="J1" s="95"/>
      <c r="K1" s="95" t="s">
        <v>196</v>
      </c>
      <c r="L1" s="95"/>
      <c r="M1" s="95"/>
    </row>
    <row r="2" spans="1:13" ht="12.75">
      <c r="A2" s="76" t="s">
        <v>84</v>
      </c>
      <c r="B2" s="76" t="s">
        <v>159</v>
      </c>
      <c r="C2" s="76" t="s">
        <v>85</v>
      </c>
      <c r="D2" s="76" t="s">
        <v>86</v>
      </c>
      <c r="E2" s="76" t="s">
        <v>87</v>
      </c>
      <c r="F2" s="77" t="s">
        <v>5</v>
      </c>
      <c r="G2" s="77" t="s">
        <v>197</v>
      </c>
      <c r="H2" s="77" t="s">
        <v>198</v>
      </c>
      <c r="I2" s="77" t="s">
        <v>199</v>
      </c>
      <c r="J2" s="77" t="s">
        <v>200</v>
      </c>
      <c r="K2" s="77" t="s">
        <v>201</v>
      </c>
      <c r="L2" s="78" t="s">
        <v>202</v>
      </c>
      <c r="M2" s="78" t="s">
        <v>203</v>
      </c>
    </row>
    <row r="3" spans="1:13" ht="12.75">
      <c r="A3" s="88">
        <v>8</v>
      </c>
      <c r="B3" s="88">
        <v>1</v>
      </c>
      <c r="C3" s="89" t="s">
        <v>174</v>
      </c>
      <c r="D3" s="89"/>
      <c r="E3" s="89">
        <v>112320</v>
      </c>
      <c r="F3" s="89" t="s">
        <v>14</v>
      </c>
      <c r="G3" s="88">
        <v>2</v>
      </c>
      <c r="H3" s="88">
        <v>1</v>
      </c>
      <c r="I3" s="58">
        <v>1</v>
      </c>
      <c r="J3" s="58">
        <v>1</v>
      </c>
      <c r="K3" s="90">
        <f>MAX(G3:J3)</f>
        <v>2</v>
      </c>
      <c r="L3" s="91">
        <f>SUM(G3:J3)</f>
        <v>5</v>
      </c>
      <c r="M3" s="91">
        <f>L3-K3</f>
        <v>3</v>
      </c>
    </row>
    <row r="4" spans="1:13" ht="12.75">
      <c r="A4" s="88">
        <v>3</v>
      </c>
      <c r="B4" s="88">
        <v>2</v>
      </c>
      <c r="C4" s="89" t="s">
        <v>168</v>
      </c>
      <c r="D4" s="89" t="s">
        <v>215</v>
      </c>
      <c r="E4" s="89"/>
      <c r="F4" s="89" t="s">
        <v>12</v>
      </c>
      <c r="G4" s="88">
        <v>1</v>
      </c>
      <c r="H4" s="88">
        <v>2</v>
      </c>
      <c r="I4" s="58">
        <v>2</v>
      </c>
      <c r="J4" s="58">
        <v>2</v>
      </c>
      <c r="K4" s="90">
        <f>MAX(G4:J4)</f>
        <v>2</v>
      </c>
      <c r="L4" s="91">
        <f>SUM(G4:J4)</f>
        <v>7</v>
      </c>
      <c r="M4" s="91">
        <f>L4-K4</f>
        <v>5</v>
      </c>
    </row>
    <row r="5" spans="1:13" ht="12.75">
      <c r="A5" s="88">
        <v>9</v>
      </c>
      <c r="B5" s="88">
        <v>3</v>
      </c>
      <c r="C5" s="89" t="s">
        <v>175</v>
      </c>
      <c r="D5" s="89"/>
      <c r="E5" s="89">
        <v>6661</v>
      </c>
      <c r="F5" s="89" t="s">
        <v>16</v>
      </c>
      <c r="G5" s="88">
        <v>3</v>
      </c>
      <c r="H5" s="88">
        <v>4</v>
      </c>
      <c r="I5" s="58">
        <v>3</v>
      </c>
      <c r="J5" s="58">
        <v>5</v>
      </c>
      <c r="K5" s="90">
        <f>MAX(G5:J5)</f>
        <v>5</v>
      </c>
      <c r="L5" s="91">
        <f>SUM(G5:J5)</f>
        <v>15</v>
      </c>
      <c r="M5" s="91">
        <f>L5-K5</f>
        <v>10</v>
      </c>
    </row>
    <row r="6" spans="1:13" ht="12.75">
      <c r="A6" s="88">
        <v>7</v>
      </c>
      <c r="B6" s="88">
        <v>4</v>
      </c>
      <c r="C6" s="89" t="s">
        <v>179</v>
      </c>
      <c r="D6" s="89"/>
      <c r="E6" s="89">
        <v>108400</v>
      </c>
      <c r="F6" s="89" t="s">
        <v>14</v>
      </c>
      <c r="G6" s="88">
        <v>4</v>
      </c>
      <c r="H6" s="88">
        <v>3</v>
      </c>
      <c r="I6" s="58">
        <v>5</v>
      </c>
      <c r="J6" s="58">
        <v>6</v>
      </c>
      <c r="K6" s="90">
        <f>MAX(G6:J6)</f>
        <v>6</v>
      </c>
      <c r="L6" s="91">
        <f>SUM(G6:J6)</f>
        <v>18</v>
      </c>
      <c r="M6" s="91">
        <f>L6-K6</f>
        <v>12</v>
      </c>
    </row>
    <row r="7" spans="1:13" ht="12.75">
      <c r="A7" s="88">
        <v>1</v>
      </c>
      <c r="B7" s="88">
        <v>5</v>
      </c>
      <c r="C7" s="89" t="s">
        <v>157</v>
      </c>
      <c r="D7" s="89" t="s">
        <v>158</v>
      </c>
      <c r="E7" s="89">
        <v>1011</v>
      </c>
      <c r="F7" s="89" t="s">
        <v>19</v>
      </c>
      <c r="G7" s="88">
        <v>7</v>
      </c>
      <c r="H7" s="88">
        <v>5</v>
      </c>
      <c r="I7" s="58">
        <v>4</v>
      </c>
      <c r="J7" s="58">
        <v>7</v>
      </c>
      <c r="K7" s="90">
        <f>MAX(G7:J7)</f>
        <v>7</v>
      </c>
      <c r="L7" s="91">
        <f>SUM(G7:J7)</f>
        <v>23</v>
      </c>
      <c r="M7" s="91">
        <f>L7-K7</f>
        <v>16</v>
      </c>
    </row>
    <row r="8" spans="1:13" ht="12.75">
      <c r="A8" s="88">
        <v>4</v>
      </c>
      <c r="B8" s="88">
        <v>6</v>
      </c>
      <c r="C8" s="89" t="s">
        <v>194</v>
      </c>
      <c r="D8" s="89" t="s">
        <v>194</v>
      </c>
      <c r="E8" s="89"/>
      <c r="F8" s="89" t="s">
        <v>173</v>
      </c>
      <c r="G8" s="88">
        <v>6</v>
      </c>
      <c r="H8" s="88">
        <v>6</v>
      </c>
      <c r="I8" s="58">
        <v>7</v>
      </c>
      <c r="J8" s="58">
        <v>8</v>
      </c>
      <c r="K8" s="90">
        <f>MAX(G8:J8)</f>
        <v>8</v>
      </c>
      <c r="L8" s="91">
        <f>SUM(G8:J8)</f>
        <v>27</v>
      </c>
      <c r="M8" s="91">
        <f>L8-K8</f>
        <v>19</v>
      </c>
    </row>
    <row r="9" spans="1:13" ht="12.75">
      <c r="A9" s="88">
        <v>2</v>
      </c>
      <c r="B9" s="88">
        <v>7</v>
      </c>
      <c r="C9" s="89" t="s">
        <v>192</v>
      </c>
      <c r="D9" s="89" t="s">
        <v>191</v>
      </c>
      <c r="E9" s="89">
        <v>1002</v>
      </c>
      <c r="F9" s="89" t="s">
        <v>12</v>
      </c>
      <c r="G9" s="88">
        <v>5</v>
      </c>
      <c r="H9" s="88">
        <v>7</v>
      </c>
      <c r="I9" s="58">
        <v>9</v>
      </c>
      <c r="J9" s="58">
        <v>9</v>
      </c>
      <c r="K9" s="90">
        <f>MAX(G9:J9)</f>
        <v>9</v>
      </c>
      <c r="L9" s="91">
        <f>SUM(G9:J9)</f>
        <v>30</v>
      </c>
      <c r="M9" s="91">
        <f>L9-K9</f>
        <v>21</v>
      </c>
    </row>
    <row r="10" spans="1:13" ht="12.75">
      <c r="A10" s="88">
        <v>5</v>
      </c>
      <c r="B10" s="88">
        <v>8</v>
      </c>
      <c r="C10" s="89" t="s">
        <v>177</v>
      </c>
      <c r="D10" s="89"/>
      <c r="E10" s="89">
        <v>136</v>
      </c>
      <c r="F10" s="89" t="s">
        <v>30</v>
      </c>
      <c r="G10" s="88">
        <v>8</v>
      </c>
      <c r="H10" s="88">
        <v>8</v>
      </c>
      <c r="I10" s="58">
        <v>8</v>
      </c>
      <c r="J10" s="58">
        <v>11</v>
      </c>
      <c r="K10" s="90">
        <f>MAX(G10:J10)</f>
        <v>11</v>
      </c>
      <c r="L10" s="91">
        <f>SUM(G10:J10)</f>
        <v>35</v>
      </c>
      <c r="M10" s="91">
        <f>L10-K10</f>
        <v>24</v>
      </c>
    </row>
    <row r="11" spans="1:13" ht="12.75">
      <c r="A11" s="88">
        <v>6</v>
      </c>
      <c r="B11" s="88">
        <v>9</v>
      </c>
      <c r="C11" s="89" t="s">
        <v>219</v>
      </c>
      <c r="D11" s="89" t="s">
        <v>217</v>
      </c>
      <c r="E11" s="89">
        <v>112</v>
      </c>
      <c r="F11" s="89" t="s">
        <v>180</v>
      </c>
      <c r="G11" s="88">
        <v>9</v>
      </c>
      <c r="H11" s="88">
        <v>9</v>
      </c>
      <c r="I11" s="58">
        <v>6</v>
      </c>
      <c r="J11" s="58">
        <v>10</v>
      </c>
      <c r="K11" s="90">
        <f>MAX(G11:J11)</f>
        <v>10</v>
      </c>
      <c r="L11" s="91">
        <f>SUM(G11:J11)</f>
        <v>34</v>
      </c>
      <c r="M11" s="91">
        <f>L11-K11</f>
        <v>24</v>
      </c>
    </row>
    <row r="12" spans="1:13" ht="12.75">
      <c r="A12" s="88">
        <v>10</v>
      </c>
      <c r="B12" s="88">
        <v>10</v>
      </c>
      <c r="C12" s="89" t="s">
        <v>223</v>
      </c>
      <c r="D12" s="90"/>
      <c r="E12" s="90"/>
      <c r="F12" s="90" t="s">
        <v>222</v>
      </c>
      <c r="G12" s="88">
        <v>10</v>
      </c>
      <c r="H12" s="88">
        <v>10</v>
      </c>
      <c r="I12" s="58">
        <v>10</v>
      </c>
      <c r="J12" s="58">
        <v>4</v>
      </c>
      <c r="K12" s="90"/>
      <c r="L12" s="90"/>
      <c r="M12" s="91">
        <v>31</v>
      </c>
    </row>
    <row r="13" spans="1:13" ht="12.75">
      <c r="A13" s="88">
        <v>11</v>
      </c>
      <c r="B13" s="88">
        <v>11</v>
      </c>
      <c r="C13" s="89" t="s">
        <v>221</v>
      </c>
      <c r="D13" s="90"/>
      <c r="E13" s="90"/>
      <c r="F13" s="89" t="s">
        <v>30</v>
      </c>
      <c r="G13" s="88">
        <v>11</v>
      </c>
      <c r="H13" s="88">
        <v>11</v>
      </c>
      <c r="I13" s="58">
        <v>11</v>
      </c>
      <c r="J13" s="58">
        <v>3</v>
      </c>
      <c r="K13" s="90"/>
      <c r="L13" s="90"/>
      <c r="M13" s="91">
        <v>35</v>
      </c>
    </row>
    <row r="14" ht="12.75">
      <c r="A14" s="70"/>
    </row>
    <row r="15" ht="12.75">
      <c r="A15" s="70"/>
    </row>
    <row r="16" spans="1:9" ht="12.75">
      <c r="A16" s="70"/>
      <c r="I16" s="79"/>
    </row>
    <row r="17" ht="12.75">
      <c r="A17" s="70"/>
    </row>
    <row r="18" ht="12.75">
      <c r="A18" s="70"/>
    </row>
    <row r="19" ht="12.75">
      <c r="A19" s="70"/>
    </row>
    <row r="20" ht="12.75">
      <c r="A20" s="70"/>
    </row>
    <row r="21" ht="12.75">
      <c r="A21" s="70"/>
    </row>
    <row r="22" ht="12.75">
      <c r="A22" s="70"/>
    </row>
    <row r="23" ht="12.75">
      <c r="A23" s="70"/>
    </row>
    <row r="24" ht="12.75">
      <c r="A24" s="70"/>
    </row>
  </sheetData>
  <mergeCells count="2">
    <mergeCell ref="B1:J1"/>
    <mergeCell ref="K1:M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50"/>
  <sheetViews>
    <sheetView workbookViewId="0" topLeftCell="A1">
      <selection activeCell="B1" sqref="B1"/>
    </sheetView>
  </sheetViews>
  <sheetFormatPr defaultColWidth="9.140625" defaultRowHeight="12.75"/>
  <sheetData>
    <row r="1" spans="2:4" ht="12.75">
      <c r="B1" s="27">
        <v>1</v>
      </c>
      <c r="D1" s="27"/>
    </row>
    <row r="2" spans="2:4" ht="12.75">
      <c r="B2" s="27">
        <v>2</v>
      </c>
      <c r="D2" s="27"/>
    </row>
    <row r="3" spans="2:4" ht="12.75">
      <c r="B3" s="27">
        <v>3</v>
      </c>
      <c r="D3" s="27"/>
    </row>
    <row r="4" spans="2:4" ht="12.75">
      <c r="B4" s="27">
        <v>4</v>
      </c>
      <c r="D4" s="27"/>
    </row>
    <row r="5" spans="2:4" ht="12.75">
      <c r="B5" s="27">
        <v>5</v>
      </c>
      <c r="D5" s="27"/>
    </row>
    <row r="6" spans="2:4" ht="12.75">
      <c r="B6" s="27">
        <v>6</v>
      </c>
      <c r="D6" s="27"/>
    </row>
    <row r="7" spans="2:4" ht="12.75">
      <c r="B7" s="27">
        <v>7</v>
      </c>
      <c r="D7" s="27"/>
    </row>
    <row r="8" spans="2:4" ht="12.75">
      <c r="B8" s="27">
        <v>8</v>
      </c>
      <c r="D8" s="27"/>
    </row>
    <row r="9" spans="2:4" ht="12.75">
      <c r="B9" s="27">
        <v>9</v>
      </c>
      <c r="D9" s="27"/>
    </row>
    <row r="10" spans="2:4" ht="12.75">
      <c r="B10" s="27">
        <v>10</v>
      </c>
      <c r="D10" s="27"/>
    </row>
    <row r="11" spans="2:4" ht="12.75">
      <c r="B11" s="27">
        <v>11</v>
      </c>
      <c r="D11" s="27"/>
    </row>
    <row r="12" spans="2:4" ht="12.75">
      <c r="B12" s="27">
        <v>12</v>
      </c>
      <c r="D12" s="27"/>
    </row>
    <row r="13" spans="2:4" ht="12.75">
      <c r="B13" s="27">
        <v>13</v>
      </c>
      <c r="D13" s="27"/>
    </row>
    <row r="14" spans="2:4" ht="12.75">
      <c r="B14" s="27">
        <v>14</v>
      </c>
      <c r="D14" s="27"/>
    </row>
    <row r="15" spans="2:4" ht="12.75">
      <c r="B15" s="27">
        <v>15</v>
      </c>
      <c r="D15" s="27"/>
    </row>
    <row r="16" spans="2:4" ht="12.75">
      <c r="B16" s="27">
        <v>16</v>
      </c>
      <c r="D16" s="27"/>
    </row>
    <row r="17" spans="2:4" ht="12.75">
      <c r="B17" s="27">
        <v>17</v>
      </c>
      <c r="D17" s="27"/>
    </row>
    <row r="18" ht="12.75">
      <c r="B18" s="27">
        <v>18</v>
      </c>
    </row>
    <row r="19" ht="12.75">
      <c r="B19" s="27">
        <v>19</v>
      </c>
    </row>
    <row r="20" ht="12.75">
      <c r="B20" s="27">
        <v>20</v>
      </c>
    </row>
    <row r="21" ht="12.75">
      <c r="B21" s="27">
        <v>21</v>
      </c>
    </row>
    <row r="22" ht="12.75">
      <c r="B22" s="27">
        <v>22</v>
      </c>
    </row>
    <row r="23" ht="12.75">
      <c r="B23" s="27">
        <v>23</v>
      </c>
    </row>
    <row r="24" ht="12.75">
      <c r="B24" s="27">
        <v>24</v>
      </c>
    </row>
    <row r="25" ht="12.75">
      <c r="B25" s="27">
        <v>25</v>
      </c>
    </row>
    <row r="26" ht="12.75">
      <c r="B26" s="27">
        <v>26</v>
      </c>
    </row>
    <row r="27" ht="12.75">
      <c r="B27" s="27">
        <v>27</v>
      </c>
    </row>
    <row r="28" ht="12.75">
      <c r="B28" s="27">
        <v>28</v>
      </c>
    </row>
    <row r="29" ht="12.75">
      <c r="B29" s="27">
        <v>29</v>
      </c>
    </row>
    <row r="30" ht="12.75">
      <c r="B30" s="27">
        <v>30</v>
      </c>
    </row>
    <row r="31" ht="12.75">
      <c r="B31" s="27">
        <v>31</v>
      </c>
    </row>
    <row r="32" ht="12.75">
      <c r="B32" s="27">
        <v>32</v>
      </c>
    </row>
    <row r="33" ht="12.75">
      <c r="B33" s="27">
        <v>33</v>
      </c>
    </row>
    <row r="34" ht="12.75">
      <c r="B34" s="27">
        <v>34</v>
      </c>
    </row>
    <row r="35" ht="12.75">
      <c r="B35" s="27">
        <v>35</v>
      </c>
    </row>
    <row r="36" ht="12.75">
      <c r="B36" s="27">
        <v>36</v>
      </c>
    </row>
    <row r="37" ht="12.75">
      <c r="B37" s="27">
        <v>37</v>
      </c>
    </row>
    <row r="38" ht="12.75">
      <c r="B38" s="27">
        <v>38</v>
      </c>
    </row>
    <row r="39" ht="12.75">
      <c r="B39" s="27">
        <v>39</v>
      </c>
    </row>
    <row r="40" ht="12.75">
      <c r="B40" s="27">
        <v>40</v>
      </c>
    </row>
    <row r="41" ht="12.75">
      <c r="B41" s="27">
        <v>41</v>
      </c>
    </row>
    <row r="42" ht="12.75">
      <c r="B42" s="27">
        <v>42</v>
      </c>
    </row>
    <row r="43" ht="12.75">
      <c r="B43" s="27">
        <v>43</v>
      </c>
    </row>
    <row r="44" ht="12.75">
      <c r="B44" s="27">
        <v>44</v>
      </c>
    </row>
    <row r="45" ht="12.75">
      <c r="B45" s="27">
        <v>45</v>
      </c>
    </row>
    <row r="46" ht="12.75">
      <c r="B46" s="27">
        <v>46</v>
      </c>
    </row>
    <row r="47" ht="12.75">
      <c r="B47" s="27">
        <v>47</v>
      </c>
    </row>
    <row r="48" ht="12.75">
      <c r="B48" s="27">
        <v>48</v>
      </c>
    </row>
    <row r="49" ht="12.75">
      <c r="B49" s="27">
        <v>49</v>
      </c>
    </row>
    <row r="50" ht="12.75">
      <c r="B50" s="27">
        <v>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5" t="s">
        <v>103</v>
      </c>
      <c r="B1" s="15" t="s">
        <v>104</v>
      </c>
      <c r="C1" s="15" t="s">
        <v>105</v>
      </c>
      <c r="D1" s="15" t="s">
        <v>106</v>
      </c>
      <c r="E1" s="15" t="s">
        <v>107</v>
      </c>
    </row>
    <row r="2" spans="1:5" ht="12.75">
      <c r="A2" s="16">
        <v>0</v>
      </c>
      <c r="B2" s="16" t="s">
        <v>108</v>
      </c>
      <c r="C2" s="16" t="s">
        <v>109</v>
      </c>
      <c r="D2" s="16" t="s">
        <v>110</v>
      </c>
      <c r="E2" s="17" t="s">
        <v>111</v>
      </c>
    </row>
    <row r="3" spans="1:5" ht="12.75">
      <c r="A3" s="18"/>
      <c r="B3" s="18"/>
      <c r="C3" s="18" t="s">
        <v>112</v>
      </c>
      <c r="D3" s="18"/>
      <c r="E3" s="19"/>
    </row>
    <row r="4" spans="1:5" ht="12.75">
      <c r="A4" s="18"/>
      <c r="B4" s="18"/>
      <c r="C4" s="18" t="s">
        <v>113</v>
      </c>
      <c r="D4" s="18" t="s">
        <v>114</v>
      </c>
      <c r="E4" s="19"/>
    </row>
    <row r="5" spans="1:5" ht="12.75">
      <c r="A5" s="18"/>
      <c r="B5" s="18"/>
      <c r="C5" s="18" t="s">
        <v>115</v>
      </c>
      <c r="D5" s="18"/>
      <c r="E5" s="19"/>
    </row>
    <row r="6" spans="1:5" ht="12.75">
      <c r="A6" s="18">
        <v>1</v>
      </c>
      <c r="B6" s="18" t="s">
        <v>116</v>
      </c>
      <c r="C6" s="18" t="s">
        <v>117</v>
      </c>
      <c r="D6" s="18" t="s">
        <v>118</v>
      </c>
      <c r="E6" s="19" t="s">
        <v>119</v>
      </c>
    </row>
    <row r="7" spans="1:5" ht="12.75">
      <c r="A7" s="18"/>
      <c r="B7" s="18"/>
      <c r="C7" s="18" t="s">
        <v>120</v>
      </c>
      <c r="D7" s="18"/>
      <c r="E7" s="19"/>
    </row>
    <row r="8" spans="1:5" ht="12.75">
      <c r="A8" s="18"/>
      <c r="B8" s="18"/>
      <c r="C8" s="25" t="s">
        <v>121</v>
      </c>
      <c r="D8" s="18" t="s">
        <v>122</v>
      </c>
      <c r="E8" s="19"/>
    </row>
    <row r="9" spans="1:5" ht="13.5" thickBot="1">
      <c r="A9" s="20"/>
      <c r="B9" s="20"/>
      <c r="C9" s="20" t="s">
        <v>123</v>
      </c>
      <c r="D9" s="20"/>
      <c r="E9" s="21"/>
    </row>
    <row r="10" spans="1:5" ht="12.75">
      <c r="A10" s="22">
        <v>2</v>
      </c>
      <c r="B10" s="16" t="s">
        <v>124</v>
      </c>
      <c r="C10" s="16" t="s">
        <v>125</v>
      </c>
      <c r="D10" s="16" t="s">
        <v>126</v>
      </c>
      <c r="E10" s="17" t="s">
        <v>127</v>
      </c>
    </row>
    <row r="11" spans="1:5" ht="12.75">
      <c r="A11" s="23"/>
      <c r="B11" s="18"/>
      <c r="C11" s="18" t="s">
        <v>128</v>
      </c>
      <c r="D11" s="18"/>
      <c r="E11" s="19"/>
    </row>
    <row r="12" spans="1:5" ht="12.75">
      <c r="A12" s="23"/>
      <c r="B12" s="18"/>
      <c r="C12" s="25" t="s">
        <v>129</v>
      </c>
      <c r="D12" s="18" t="s">
        <v>130</v>
      </c>
      <c r="E12" s="19"/>
    </row>
    <row r="13" spans="1:5" ht="12.75">
      <c r="A13" s="23"/>
      <c r="B13" s="18"/>
      <c r="C13" s="18" t="s">
        <v>131</v>
      </c>
      <c r="D13" s="18"/>
      <c r="E13" s="19"/>
    </row>
    <row r="14" spans="1:5" ht="12.75">
      <c r="A14" s="23">
        <v>3</v>
      </c>
      <c r="B14" s="18" t="s">
        <v>132</v>
      </c>
      <c r="C14" s="18" t="s">
        <v>133</v>
      </c>
      <c r="D14" s="18" t="s">
        <v>134</v>
      </c>
      <c r="E14" s="19" t="s">
        <v>135</v>
      </c>
    </row>
    <row r="15" spans="1:5" ht="12.75">
      <c r="A15" s="23"/>
      <c r="B15" s="18"/>
      <c r="C15" s="18" t="s">
        <v>136</v>
      </c>
      <c r="D15" s="18"/>
      <c r="E15" s="19"/>
    </row>
    <row r="16" spans="1:5" ht="12.75">
      <c r="A16" s="23"/>
      <c r="B16" s="18"/>
      <c r="C16" s="25" t="s">
        <v>137</v>
      </c>
      <c r="D16" s="18" t="s">
        <v>138</v>
      </c>
      <c r="E16" s="19"/>
    </row>
    <row r="17" spans="1:5" ht="13.5" thickBot="1">
      <c r="A17" s="24"/>
      <c r="B17" s="20"/>
      <c r="C17" s="20" t="s">
        <v>139</v>
      </c>
      <c r="D17" s="20"/>
      <c r="E17" s="21"/>
    </row>
    <row r="18" spans="1:5" ht="12.75">
      <c r="A18" s="22">
        <v>4</v>
      </c>
      <c r="B18" s="16" t="s">
        <v>140</v>
      </c>
      <c r="C18" s="16" t="s">
        <v>141</v>
      </c>
      <c r="D18" s="16" t="s">
        <v>142</v>
      </c>
      <c r="E18" s="17" t="s">
        <v>143</v>
      </c>
    </row>
    <row r="19" spans="1:5" ht="12.75">
      <c r="A19" s="23"/>
      <c r="B19" s="18"/>
      <c r="C19" s="18" t="s">
        <v>144</v>
      </c>
      <c r="D19" s="18"/>
      <c r="E19" s="19"/>
    </row>
    <row r="20" spans="1:5" ht="12.75">
      <c r="A20" s="23"/>
      <c r="B20" s="18"/>
      <c r="C20" s="25" t="s">
        <v>145</v>
      </c>
      <c r="D20" s="18" t="s">
        <v>146</v>
      </c>
      <c r="E20" s="19"/>
    </row>
    <row r="21" spans="1:5" ht="13.5" thickBot="1">
      <c r="A21" s="24"/>
      <c r="B21" s="20"/>
      <c r="C21" s="20" t="s">
        <v>147</v>
      </c>
      <c r="D21" s="20"/>
      <c r="E21" s="21"/>
    </row>
    <row r="22" spans="1:5" ht="12.75">
      <c r="A22" s="22">
        <v>5</v>
      </c>
      <c r="B22" s="16" t="s">
        <v>148</v>
      </c>
      <c r="C22" s="16" t="s">
        <v>149</v>
      </c>
      <c r="D22" s="16" t="s">
        <v>150</v>
      </c>
      <c r="E22" s="17" t="s">
        <v>151</v>
      </c>
    </row>
    <row r="23" spans="1:5" ht="12.75">
      <c r="A23" s="23"/>
      <c r="B23" s="18"/>
      <c r="C23" s="18" t="s">
        <v>152</v>
      </c>
      <c r="D23" s="18"/>
      <c r="E23" s="19"/>
    </row>
    <row r="24" spans="1:5" ht="12.75">
      <c r="A24" s="23"/>
      <c r="B24" s="18"/>
      <c r="C24" s="25" t="s">
        <v>153</v>
      </c>
      <c r="D24" s="18" t="s">
        <v>154</v>
      </c>
      <c r="E24" s="19"/>
    </row>
    <row r="25" spans="1:5" ht="13.5" thickBot="1">
      <c r="A25" s="24"/>
      <c r="B25" s="20"/>
      <c r="C25" s="20" t="s">
        <v>155</v>
      </c>
      <c r="D25" s="20"/>
      <c r="E25" s="2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3.00390625" style="7" customWidth="1"/>
    <col min="2" max="2" width="6.57421875" style="0" bestFit="1" customWidth="1"/>
    <col min="3" max="3" width="12.421875" style="40" bestFit="1" customWidth="1"/>
    <col min="4" max="4" width="13.8515625" style="40" bestFit="1" customWidth="1"/>
    <col min="5" max="5" width="5.421875" style="7" bestFit="1" customWidth="1"/>
    <col min="6" max="7" width="5.28125" style="7" bestFit="1" customWidth="1"/>
    <col min="8" max="8" width="4.7109375" style="7" bestFit="1" customWidth="1"/>
    <col min="9" max="10" width="4.7109375" style="33" bestFit="1" customWidth="1"/>
  </cols>
  <sheetData>
    <row r="1" spans="1:10" ht="12.75">
      <c r="A1" s="29" t="s">
        <v>182</v>
      </c>
      <c r="B1" s="3" t="s">
        <v>6</v>
      </c>
      <c r="C1" s="4" t="s">
        <v>7</v>
      </c>
      <c r="D1" s="4" t="s">
        <v>8</v>
      </c>
      <c r="E1" s="5" t="s">
        <v>9</v>
      </c>
      <c r="F1" s="96" t="s">
        <v>183</v>
      </c>
      <c r="G1" s="96"/>
      <c r="H1" s="97" t="s">
        <v>184</v>
      </c>
      <c r="I1" s="97"/>
      <c r="J1" s="97"/>
    </row>
    <row r="2" spans="1:10" ht="12.75">
      <c r="A2" s="1" t="s">
        <v>161</v>
      </c>
      <c r="B2" s="1"/>
      <c r="C2" s="2" t="s">
        <v>101</v>
      </c>
      <c r="D2" s="2" t="s">
        <v>102</v>
      </c>
      <c r="E2" s="2" t="s">
        <v>0</v>
      </c>
      <c r="F2" s="2" t="s">
        <v>1</v>
      </c>
      <c r="G2" s="2" t="s">
        <v>2</v>
      </c>
      <c r="H2" s="2" t="s">
        <v>3</v>
      </c>
      <c r="I2" s="30" t="s">
        <v>4</v>
      </c>
      <c r="J2" s="30" t="s">
        <v>160</v>
      </c>
    </row>
    <row r="3" spans="1:10" ht="12.75">
      <c r="A3" s="28" t="s">
        <v>185</v>
      </c>
      <c r="B3" s="28" t="s">
        <v>173</v>
      </c>
      <c r="C3" s="6" t="s">
        <v>10</v>
      </c>
      <c r="D3" s="6"/>
      <c r="E3"/>
      <c r="F3" s="35">
        <v>100.20632195569887</v>
      </c>
      <c r="G3" s="35">
        <v>100.20632195569887</v>
      </c>
      <c r="H3" s="36">
        <v>101.6186986429293</v>
      </c>
      <c r="I3" s="36">
        <v>101.6186986429293</v>
      </c>
      <c r="J3" s="36">
        <v>101.6186986429293</v>
      </c>
    </row>
    <row r="4" spans="1:10" ht="12.75">
      <c r="A4" t="s">
        <v>11</v>
      </c>
      <c r="B4" t="s">
        <v>12</v>
      </c>
      <c r="C4" s="40">
        <v>330</v>
      </c>
      <c r="E4"/>
      <c r="F4" s="35">
        <v>98.8871774637771</v>
      </c>
      <c r="G4" s="35">
        <v>98.8871774637771</v>
      </c>
      <c r="H4" s="36">
        <v>100.37014141528145</v>
      </c>
      <c r="I4" s="36">
        <v>100.37014141528145</v>
      </c>
      <c r="J4" s="36">
        <v>100.37014141528145</v>
      </c>
    </row>
    <row r="5" spans="1:10" ht="12.75">
      <c r="A5" t="s">
        <v>13</v>
      </c>
      <c r="B5" t="s">
        <v>14</v>
      </c>
      <c r="C5" s="40">
        <v>285</v>
      </c>
      <c r="D5" s="40" t="s">
        <v>10</v>
      </c>
      <c r="E5"/>
      <c r="F5" s="37">
        <v>118.0051722294663</v>
      </c>
      <c r="G5" s="37">
        <v>118.0051722294663</v>
      </c>
      <c r="H5" s="38">
        <v>118.56634693580766</v>
      </c>
      <c r="I5" s="38">
        <v>118.56634693580766</v>
      </c>
      <c r="J5" s="38">
        <v>118.56634693580766</v>
      </c>
    </row>
    <row r="6" spans="1:10" ht="12.75">
      <c r="A6" t="s">
        <v>15</v>
      </c>
      <c r="B6" t="s">
        <v>16</v>
      </c>
      <c r="C6" s="40">
        <v>160</v>
      </c>
      <c r="D6" s="40" t="s">
        <v>10</v>
      </c>
      <c r="E6"/>
      <c r="F6" s="37">
        <v>115.75587472046509</v>
      </c>
      <c r="G6" s="37">
        <v>115.75587472046509</v>
      </c>
      <c r="H6" s="38">
        <v>120.17894798923872</v>
      </c>
      <c r="I6" s="38">
        <v>120.17894798923872</v>
      </c>
      <c r="J6" s="38">
        <v>120.17894798923872</v>
      </c>
    </row>
    <row r="7" spans="1:10" ht="12.75">
      <c r="A7" t="s">
        <v>17</v>
      </c>
      <c r="B7" t="s">
        <v>18</v>
      </c>
      <c r="C7" s="40">
        <v>295</v>
      </c>
      <c r="D7" s="40" t="s">
        <v>10</v>
      </c>
      <c r="E7"/>
      <c r="F7" s="37">
        <v>111.298961103184</v>
      </c>
      <c r="G7" s="37">
        <v>111.298961103184</v>
      </c>
      <c r="H7" s="38">
        <v>111.69818230296718</v>
      </c>
      <c r="I7" s="38">
        <v>111.69818230296718</v>
      </c>
      <c r="J7" s="38">
        <v>111.69818230296718</v>
      </c>
    </row>
    <row r="8" spans="1:10" ht="12.75">
      <c r="A8" t="s">
        <v>169</v>
      </c>
      <c r="B8" t="s">
        <v>19</v>
      </c>
      <c r="C8" s="40">
        <v>295</v>
      </c>
      <c r="D8" s="40" t="s">
        <v>10</v>
      </c>
      <c r="E8"/>
      <c r="F8" s="37">
        <v>103.28291219047989</v>
      </c>
      <c r="G8" s="37">
        <v>103.28291219047989</v>
      </c>
      <c r="H8" s="38">
        <v>105.44406027274162</v>
      </c>
      <c r="I8" s="38">
        <v>105.44406027274162</v>
      </c>
      <c r="J8" s="38">
        <v>105.44406027274162</v>
      </c>
    </row>
    <row r="9" spans="1:10" ht="12.75">
      <c r="A9" t="s">
        <v>20</v>
      </c>
      <c r="B9" t="s">
        <v>21</v>
      </c>
      <c r="C9" s="40">
        <v>330</v>
      </c>
      <c r="D9" s="40" t="s">
        <v>10</v>
      </c>
      <c r="E9"/>
      <c r="F9" s="37">
        <v>98.100905229336</v>
      </c>
      <c r="G9" s="37">
        <v>98.100905229336</v>
      </c>
      <c r="H9" s="38">
        <v>100.10307857856587</v>
      </c>
      <c r="I9" s="38">
        <v>100.10307857856587</v>
      </c>
      <c r="J9" s="38">
        <v>100.10307857856587</v>
      </c>
    </row>
    <row r="10" spans="1:10" ht="12.75">
      <c r="A10" t="s">
        <v>22</v>
      </c>
      <c r="B10" t="s">
        <v>23</v>
      </c>
      <c r="C10" s="40" t="s">
        <v>10</v>
      </c>
      <c r="D10" s="40" t="s">
        <v>10</v>
      </c>
      <c r="E10"/>
      <c r="F10" s="26">
        <v>134</v>
      </c>
      <c r="G10" s="26">
        <v>134</v>
      </c>
      <c r="H10" s="32">
        <v>134</v>
      </c>
      <c r="I10" s="32">
        <v>134</v>
      </c>
      <c r="J10" s="32">
        <v>134</v>
      </c>
    </row>
    <row r="11" spans="1:10" ht="12.75">
      <c r="A11" t="s">
        <v>24</v>
      </c>
      <c r="B11" t="s">
        <v>25</v>
      </c>
      <c r="C11" s="40" t="s">
        <v>10</v>
      </c>
      <c r="D11" s="40" t="s">
        <v>10</v>
      </c>
      <c r="E11"/>
      <c r="F11">
        <v>144</v>
      </c>
      <c r="G11">
        <v>144</v>
      </c>
      <c r="H11" s="32">
        <v>150</v>
      </c>
      <c r="I11" s="32">
        <v>150</v>
      </c>
      <c r="J11" s="32">
        <v>150</v>
      </c>
    </row>
    <row r="12" spans="1:10" ht="12.75">
      <c r="A12" t="s">
        <v>31</v>
      </c>
      <c r="B12" t="s">
        <v>32</v>
      </c>
      <c r="C12" s="40">
        <v>325</v>
      </c>
      <c r="D12" s="40">
        <v>2</v>
      </c>
      <c r="E12"/>
      <c r="F12" s="35">
        <v>93.74771784709053</v>
      </c>
      <c r="G12" s="35">
        <v>93.74771784709053</v>
      </c>
      <c r="H12" s="36">
        <v>96.19669519827221</v>
      </c>
      <c r="I12" s="36">
        <v>96.19669519827221</v>
      </c>
      <c r="J12" s="36">
        <v>96.19669519827221</v>
      </c>
    </row>
    <row r="13" spans="1:10" ht="12.75">
      <c r="A13" t="s">
        <v>172</v>
      </c>
      <c r="B13" t="s">
        <v>26</v>
      </c>
      <c r="C13" s="40">
        <v>260</v>
      </c>
      <c r="D13" s="40" t="s">
        <v>10</v>
      </c>
      <c r="E13"/>
      <c r="F13" s="37">
        <v>119.03761362001693</v>
      </c>
      <c r="G13" s="37">
        <v>119.03761362001693</v>
      </c>
      <c r="H13" s="38">
        <v>119.03761362001693</v>
      </c>
      <c r="I13" s="38">
        <v>119.03761362001693</v>
      </c>
      <c r="J13" s="38">
        <v>119.03761362001693</v>
      </c>
    </row>
    <row r="14" spans="1:10" ht="12.75">
      <c r="A14" s="39" t="s">
        <v>186</v>
      </c>
      <c r="B14" s="18" t="s">
        <v>176</v>
      </c>
      <c r="C14" s="40">
        <v>150</v>
      </c>
      <c r="E14"/>
      <c r="F14" s="37">
        <v>104.04400755789743</v>
      </c>
      <c r="G14" s="37">
        <v>104.04400755789743</v>
      </c>
      <c r="H14" s="38">
        <v>105.66788506314016</v>
      </c>
      <c r="I14" s="38">
        <v>105.66788506314016</v>
      </c>
      <c r="J14" s="38">
        <v>105.66788506314016</v>
      </c>
    </row>
    <row r="15" spans="1:10" ht="12.75">
      <c r="A15" t="s">
        <v>170</v>
      </c>
      <c r="B15" t="s">
        <v>27</v>
      </c>
      <c r="C15" s="40">
        <v>290</v>
      </c>
      <c r="E15"/>
      <c r="F15" s="37">
        <v>103.09745439888158</v>
      </c>
      <c r="G15" s="37">
        <v>103.09745439888158</v>
      </c>
      <c r="H15" s="38">
        <v>105.516526311674</v>
      </c>
      <c r="I15" s="38">
        <v>105.516526311674</v>
      </c>
      <c r="J15" s="38">
        <v>105.516526311674</v>
      </c>
    </row>
    <row r="16" spans="1:10" ht="12.75">
      <c r="A16" t="s">
        <v>171</v>
      </c>
      <c r="B16" t="s">
        <v>28</v>
      </c>
      <c r="C16" s="40">
        <v>290</v>
      </c>
      <c r="E16"/>
      <c r="F16" s="37">
        <v>107.56375019895263</v>
      </c>
      <c r="G16" s="37">
        <v>107.56375019895263</v>
      </c>
      <c r="H16" s="38">
        <v>109.62200733850396</v>
      </c>
      <c r="I16" s="38">
        <v>109.62200733850396</v>
      </c>
      <c r="J16" s="38">
        <v>109.62200733850396</v>
      </c>
    </row>
    <row r="17" spans="1:10" ht="12.75">
      <c r="A17" s="39" t="s">
        <v>187</v>
      </c>
      <c r="B17" t="s">
        <v>178</v>
      </c>
      <c r="C17" s="40">
        <v>325</v>
      </c>
      <c r="E17"/>
      <c r="F17" s="35">
        <v>95.95182582086854</v>
      </c>
      <c r="G17" s="35">
        <v>95.95182582086854</v>
      </c>
      <c r="H17" s="36">
        <v>98.54918145301049</v>
      </c>
      <c r="I17" s="36">
        <v>98.54918145301049</v>
      </c>
      <c r="J17" s="36">
        <v>98.54918145301049</v>
      </c>
    </row>
    <row r="18" spans="1:10" ht="12.75">
      <c r="A18" t="s">
        <v>29</v>
      </c>
      <c r="B18" t="s">
        <v>30</v>
      </c>
      <c r="C18" s="40">
        <v>175</v>
      </c>
      <c r="D18" s="40">
        <v>1</v>
      </c>
      <c r="E18"/>
      <c r="F18" s="35">
        <v>104.01618371840783</v>
      </c>
      <c r="G18" s="35">
        <v>104.01618371840783</v>
      </c>
      <c r="H18" s="36">
        <v>108.0085422548375</v>
      </c>
      <c r="I18" s="36">
        <v>108.0085422548375</v>
      </c>
      <c r="J18" s="36">
        <v>108.0085422548375</v>
      </c>
    </row>
    <row r="19" spans="1:10" ht="12.75">
      <c r="A19" s="39" t="s">
        <v>188</v>
      </c>
      <c r="B19" s="18" t="s">
        <v>180</v>
      </c>
      <c r="C19" s="6">
        <v>300</v>
      </c>
      <c r="D19" s="6"/>
      <c r="E19"/>
      <c r="F19" s="37">
        <v>114.22271024945792</v>
      </c>
      <c r="G19" s="37">
        <v>114.22271024945792</v>
      </c>
      <c r="H19" s="38">
        <v>114.76241644497645</v>
      </c>
      <c r="I19" s="38">
        <v>114.76241644497645</v>
      </c>
      <c r="J19" s="38">
        <v>114.76241644497645</v>
      </c>
    </row>
    <row r="20" spans="1:10" ht="12.75">
      <c r="A20" s="39" t="s">
        <v>189</v>
      </c>
      <c r="B20" s="18" t="s">
        <v>33</v>
      </c>
      <c r="C20" s="6">
        <v>295</v>
      </c>
      <c r="D20" s="6"/>
      <c r="E20"/>
      <c r="F20" s="37">
        <v>103.16442880522592</v>
      </c>
      <c r="G20" s="37">
        <v>103.16442880522592</v>
      </c>
      <c r="H20" s="38">
        <v>105.33073309831924</v>
      </c>
      <c r="I20" s="38">
        <v>105.33073309831924</v>
      </c>
      <c r="J20" s="38">
        <v>105.33073309831924</v>
      </c>
    </row>
    <row r="21" spans="1:10" ht="12.75">
      <c r="A21" s="39" t="s">
        <v>190</v>
      </c>
      <c r="B21" s="18" t="s">
        <v>181</v>
      </c>
      <c r="C21" s="6" t="s">
        <v>10</v>
      </c>
      <c r="D21" s="6"/>
      <c r="E21"/>
      <c r="F21" s="37">
        <v>94.90974717605059</v>
      </c>
      <c r="G21" s="37">
        <v>94.90974717605059</v>
      </c>
      <c r="H21" s="38">
        <v>97.05266143562525</v>
      </c>
      <c r="I21" s="38">
        <v>97.05266143562525</v>
      </c>
      <c r="J21" s="38">
        <v>97.05266143562525</v>
      </c>
    </row>
    <row r="22" spans="1:10" ht="12.75">
      <c r="A22"/>
      <c r="C22" s="6"/>
      <c r="D22" s="6"/>
      <c r="E22"/>
      <c r="F22"/>
      <c r="G22"/>
      <c r="H22"/>
      <c r="I22" s="31"/>
      <c r="J22" s="31"/>
    </row>
    <row r="23" spans="1:10" ht="12.75">
      <c r="A23"/>
      <c r="C23" s="6"/>
      <c r="D23" s="6"/>
      <c r="E23"/>
      <c r="F23"/>
      <c r="G23"/>
      <c r="H23"/>
      <c r="I23" s="31"/>
      <c r="J23" s="31"/>
    </row>
    <row r="24" spans="1:10" ht="12.75">
      <c r="A24"/>
      <c r="C24" s="6"/>
      <c r="D24" s="6"/>
      <c r="E24"/>
      <c r="F24"/>
      <c r="G24"/>
      <c r="H24"/>
      <c r="I24" s="31"/>
      <c r="J24" s="31"/>
    </row>
    <row r="25" spans="1:10" ht="12.75">
      <c r="A25"/>
      <c r="C25" s="6"/>
      <c r="D25" s="6"/>
      <c r="E25"/>
      <c r="F25"/>
      <c r="G25"/>
      <c r="H25"/>
      <c r="I25" s="31"/>
      <c r="J25" s="31"/>
    </row>
    <row r="26" spans="1:10" ht="12.75">
      <c r="A26"/>
      <c r="C26" s="6"/>
      <c r="D26" s="6"/>
      <c r="E26"/>
      <c r="F26"/>
      <c r="G26"/>
      <c r="H26"/>
      <c r="I26" s="31"/>
      <c r="J26" s="31"/>
    </row>
    <row r="27" spans="1:10" ht="12.75">
      <c r="A27"/>
      <c r="C27" s="6"/>
      <c r="D27" s="6"/>
      <c r="E27"/>
      <c r="F27"/>
      <c r="G27"/>
      <c r="H27"/>
      <c r="I27" s="31"/>
      <c r="J27" s="31"/>
    </row>
    <row r="28" spans="1:10" ht="12.75">
      <c r="A28"/>
      <c r="C28" s="6"/>
      <c r="D28" s="6"/>
      <c r="E28"/>
      <c r="F28"/>
      <c r="G28"/>
      <c r="H28"/>
      <c r="I28" s="31"/>
      <c r="J28" s="31"/>
    </row>
    <row r="29" spans="1:10" ht="12.75">
      <c r="A29"/>
      <c r="C29" s="6"/>
      <c r="D29" s="6"/>
      <c r="E29"/>
      <c r="F29"/>
      <c r="G29"/>
      <c r="H29"/>
      <c r="I29" s="31"/>
      <c r="J29" s="31"/>
    </row>
    <row r="30" spans="1:10" ht="12.75">
      <c r="A30"/>
      <c r="C30" s="6"/>
      <c r="D30" s="6"/>
      <c r="E30"/>
      <c r="F30"/>
      <c r="G30"/>
      <c r="H30"/>
      <c r="I30" s="31"/>
      <c r="J30" s="31"/>
    </row>
    <row r="31" spans="1:10" ht="12.75">
      <c r="A31"/>
      <c r="C31" s="6"/>
      <c r="D31" s="6"/>
      <c r="E31"/>
      <c r="F31"/>
      <c r="G31"/>
      <c r="H31"/>
      <c r="I31" s="31"/>
      <c r="J31" s="31"/>
    </row>
    <row r="32" spans="1:10" ht="12.75">
      <c r="A32"/>
      <c r="C32" s="6"/>
      <c r="D32" s="6"/>
      <c r="E32"/>
      <c r="F32"/>
      <c r="G32"/>
      <c r="H32"/>
      <c r="I32" s="31"/>
      <c r="J32" s="31"/>
    </row>
    <row r="33" spans="1:10" ht="12.75">
      <c r="A33"/>
      <c r="C33" s="6"/>
      <c r="D33" s="6"/>
      <c r="E33"/>
      <c r="F33"/>
      <c r="G33"/>
      <c r="H33"/>
      <c r="I33" s="31"/>
      <c r="J33" s="31"/>
    </row>
    <row r="34" spans="1:10" ht="12.75">
      <c r="A34"/>
      <c r="C34" s="6"/>
      <c r="D34" s="6"/>
      <c r="E34"/>
      <c r="F34"/>
      <c r="G34"/>
      <c r="H34"/>
      <c r="I34" s="31"/>
      <c r="J34" s="31"/>
    </row>
    <row r="35" spans="1:10" ht="12.75">
      <c r="A35"/>
      <c r="C35" s="6"/>
      <c r="D35" s="6"/>
      <c r="E35"/>
      <c r="F35"/>
      <c r="G35"/>
      <c r="H35"/>
      <c r="I35" s="31"/>
      <c r="J35" s="31"/>
    </row>
    <row r="36" spans="1:10" ht="12.75">
      <c r="A36"/>
      <c r="C36" s="6"/>
      <c r="D36" s="6"/>
      <c r="E36"/>
      <c r="F36"/>
      <c r="G36"/>
      <c r="H36"/>
      <c r="I36" s="31"/>
      <c r="J36" s="31"/>
    </row>
    <row r="37" spans="1:10" ht="12.75">
      <c r="A37"/>
      <c r="C37" s="6"/>
      <c r="D37" s="6"/>
      <c r="E37"/>
      <c r="F37"/>
      <c r="G37"/>
      <c r="H37"/>
      <c r="I37" s="31"/>
      <c r="J37" s="31"/>
    </row>
    <row r="38" spans="1:10" ht="12.75">
      <c r="A38"/>
      <c r="C38" s="6"/>
      <c r="D38" s="6"/>
      <c r="E38"/>
      <c r="F38"/>
      <c r="G38"/>
      <c r="H38"/>
      <c r="I38" s="31"/>
      <c r="J38" s="31"/>
    </row>
    <row r="39" spans="1:10" ht="12.75">
      <c r="A39"/>
      <c r="C39" s="6"/>
      <c r="D39" s="6"/>
      <c r="E39"/>
      <c r="F39"/>
      <c r="G39"/>
      <c r="H39"/>
      <c r="I39" s="31"/>
      <c r="J39" s="31"/>
    </row>
    <row r="40" spans="1:10" ht="12.75">
      <c r="A40"/>
      <c r="C40" s="6"/>
      <c r="D40" s="6"/>
      <c r="E40"/>
      <c r="F40"/>
      <c r="G40"/>
      <c r="H40"/>
      <c r="I40" s="31"/>
      <c r="J40" s="31"/>
    </row>
    <row r="41" spans="1:10" ht="12.75">
      <c r="A41"/>
      <c r="C41" s="6"/>
      <c r="D41" s="6"/>
      <c r="E41"/>
      <c r="F41"/>
      <c r="G41"/>
      <c r="H41"/>
      <c r="I41" s="31"/>
      <c r="J41" s="31"/>
    </row>
    <row r="42" spans="1:10" ht="12.75">
      <c r="A42"/>
      <c r="C42" s="6"/>
      <c r="D42" s="6"/>
      <c r="E42"/>
      <c r="F42"/>
      <c r="G42"/>
      <c r="H42"/>
      <c r="I42" s="31"/>
      <c r="J42" s="31"/>
    </row>
    <row r="43" spans="1:10" ht="12.75">
      <c r="A43"/>
      <c r="C43" s="6"/>
      <c r="D43" s="6"/>
      <c r="E43"/>
      <c r="F43"/>
      <c r="G43"/>
      <c r="H43"/>
      <c r="I43" s="31"/>
      <c r="J43" s="31"/>
    </row>
    <row r="44" spans="1:10" ht="12.75">
      <c r="A44"/>
      <c r="C44" s="6"/>
      <c r="D44" s="6"/>
      <c r="E44"/>
      <c r="F44"/>
      <c r="G44"/>
      <c r="H44"/>
      <c r="I44" s="31"/>
      <c r="J44" s="31"/>
    </row>
    <row r="45" spans="1:10" ht="12.75">
      <c r="A45"/>
      <c r="C45" s="6"/>
      <c r="D45" s="6"/>
      <c r="E45"/>
      <c r="F45"/>
      <c r="G45"/>
      <c r="H45"/>
      <c r="I45" s="31"/>
      <c r="J45" s="31"/>
    </row>
    <row r="46" spans="1:10" ht="12.75">
      <c r="A46"/>
      <c r="C46" s="6"/>
      <c r="D46" s="6"/>
      <c r="E46"/>
      <c r="F46"/>
      <c r="G46"/>
      <c r="H46"/>
      <c r="I46" s="31"/>
      <c r="J46" s="31"/>
    </row>
    <row r="47" spans="1:10" ht="12.75">
      <c r="A47"/>
      <c r="C47" s="6"/>
      <c r="D47" s="6"/>
      <c r="E47"/>
      <c r="F47"/>
      <c r="G47"/>
      <c r="H47"/>
      <c r="I47" s="31"/>
      <c r="J47" s="31"/>
    </row>
    <row r="48" spans="1:10" ht="12.75">
      <c r="A48"/>
      <c r="C48" s="6"/>
      <c r="D48" s="6"/>
      <c r="E48"/>
      <c r="F48"/>
      <c r="G48"/>
      <c r="H48"/>
      <c r="I48" s="31"/>
      <c r="J48" s="31"/>
    </row>
    <row r="49" spans="1:10" ht="12.75">
      <c r="A49"/>
      <c r="C49" s="6"/>
      <c r="D49" s="6"/>
      <c r="E49"/>
      <c r="F49"/>
      <c r="G49"/>
      <c r="H49"/>
      <c r="I49" s="31"/>
      <c r="J49" s="31"/>
    </row>
    <row r="50" spans="1:10" ht="12.75">
      <c r="A50"/>
      <c r="C50" s="6"/>
      <c r="D50" s="6"/>
      <c r="E50"/>
      <c r="F50"/>
      <c r="G50"/>
      <c r="H50"/>
      <c r="I50" s="31"/>
      <c r="J50" s="31"/>
    </row>
    <row r="51" spans="1:10" ht="12.75">
      <c r="A51"/>
      <c r="C51" s="6"/>
      <c r="D51" s="6"/>
      <c r="E51"/>
      <c r="F51"/>
      <c r="G51"/>
      <c r="H51"/>
      <c r="I51" s="31"/>
      <c r="J51" s="31"/>
    </row>
    <row r="52" spans="1:10" ht="12.75">
      <c r="A52"/>
      <c r="C52" s="6"/>
      <c r="D52" s="6"/>
      <c r="E52"/>
      <c r="F52"/>
      <c r="G52"/>
      <c r="H52"/>
      <c r="I52" s="31"/>
      <c r="J52" s="31"/>
    </row>
    <row r="53" spans="1:10" ht="12.75">
      <c r="A53"/>
      <c r="C53" s="6"/>
      <c r="D53" s="6"/>
      <c r="E53"/>
      <c r="F53"/>
      <c r="G53"/>
      <c r="H53"/>
      <c r="I53" s="31"/>
      <c r="J53" s="31"/>
    </row>
    <row r="54" spans="1:10" ht="12.75">
      <c r="A54"/>
      <c r="C54" s="6"/>
      <c r="D54" s="6"/>
      <c r="E54"/>
      <c r="F54"/>
      <c r="G54"/>
      <c r="H54"/>
      <c r="I54" s="31"/>
      <c r="J54" s="31"/>
    </row>
    <row r="55" spans="1:10" ht="12.75">
      <c r="A55"/>
      <c r="C55" s="6"/>
      <c r="D55" s="6"/>
      <c r="E55"/>
      <c r="F55"/>
      <c r="G55"/>
      <c r="H55"/>
      <c r="I55" s="31"/>
      <c r="J55" s="31"/>
    </row>
    <row r="56" spans="1:10" ht="12.75">
      <c r="A56"/>
      <c r="C56" s="6"/>
      <c r="D56" s="6"/>
      <c r="E56"/>
      <c r="F56"/>
      <c r="G56"/>
      <c r="H56"/>
      <c r="I56" s="31"/>
      <c r="J56" s="31"/>
    </row>
    <row r="57" spans="1:10" ht="12.75">
      <c r="A57"/>
      <c r="C57" s="6"/>
      <c r="D57" s="6"/>
      <c r="E57"/>
      <c r="F57"/>
      <c r="G57"/>
      <c r="H57"/>
      <c r="I57" s="31"/>
      <c r="J57" s="31"/>
    </row>
    <row r="58" spans="1:10" ht="12.75">
      <c r="A58"/>
      <c r="C58" s="6"/>
      <c r="D58" s="6"/>
      <c r="E58"/>
      <c r="F58"/>
      <c r="G58"/>
      <c r="H58"/>
      <c r="I58" s="31"/>
      <c r="J58" s="31"/>
    </row>
    <row r="59" spans="1:10" ht="12.75">
      <c r="A59"/>
      <c r="C59" s="6"/>
      <c r="D59" s="6"/>
      <c r="E59"/>
      <c r="F59"/>
      <c r="G59"/>
      <c r="H59"/>
      <c r="I59" s="31"/>
      <c r="J59" s="31"/>
    </row>
    <row r="60" spans="1:10" ht="12.75">
      <c r="A60"/>
      <c r="C60" s="6"/>
      <c r="D60" s="6"/>
      <c r="E60"/>
      <c r="F60"/>
      <c r="G60"/>
      <c r="H60"/>
      <c r="I60" s="31"/>
      <c r="J60" s="31"/>
    </row>
    <row r="61" spans="1:10" ht="12.75">
      <c r="A61"/>
      <c r="C61" s="6"/>
      <c r="D61" s="6"/>
      <c r="E61"/>
      <c r="F61"/>
      <c r="G61"/>
      <c r="H61"/>
      <c r="I61" s="31"/>
      <c r="J61" s="31"/>
    </row>
    <row r="62" spans="1:10" ht="12.75">
      <c r="A62"/>
      <c r="C62" s="6"/>
      <c r="D62" s="6"/>
      <c r="E62"/>
      <c r="F62"/>
      <c r="G62"/>
      <c r="H62"/>
      <c r="I62" s="31"/>
      <c r="J62" s="31"/>
    </row>
    <row r="63" spans="1:10" ht="12.75">
      <c r="A63"/>
      <c r="C63" s="6"/>
      <c r="D63" s="6"/>
      <c r="E63"/>
      <c r="F63"/>
      <c r="G63"/>
      <c r="H63"/>
      <c r="I63" s="31"/>
      <c r="J63" s="31"/>
    </row>
    <row r="64" spans="1:10" ht="12.75">
      <c r="A64"/>
      <c r="C64" s="6"/>
      <c r="D64" s="6"/>
      <c r="E64"/>
      <c r="F64"/>
      <c r="G64"/>
      <c r="H64"/>
      <c r="I64" s="31"/>
      <c r="J64" s="31"/>
    </row>
    <row r="65" spans="1:10" ht="12.75">
      <c r="A65"/>
      <c r="C65" s="6"/>
      <c r="D65" s="6"/>
      <c r="E65"/>
      <c r="F65"/>
      <c r="G65"/>
      <c r="H65"/>
      <c r="I65" s="31"/>
      <c r="J65" s="31"/>
    </row>
    <row r="66" spans="1:10" ht="12.75">
      <c r="A66"/>
      <c r="C66" s="6"/>
      <c r="D66" s="6"/>
      <c r="E66"/>
      <c r="F66"/>
      <c r="G66"/>
      <c r="H66"/>
      <c r="I66" s="31"/>
      <c r="J66" s="31"/>
    </row>
    <row r="67" spans="1:10" ht="12.75">
      <c r="A67"/>
      <c r="C67" s="6"/>
      <c r="D67" s="6"/>
      <c r="E67"/>
      <c r="F67"/>
      <c r="G67"/>
      <c r="H67"/>
      <c r="I67" s="31"/>
      <c r="J67" s="31"/>
    </row>
    <row r="68" spans="1:10" ht="12.75">
      <c r="A68"/>
      <c r="C68" s="6"/>
      <c r="D68" s="6"/>
      <c r="E68"/>
      <c r="F68"/>
      <c r="G68"/>
      <c r="H68"/>
      <c r="I68" s="31"/>
      <c r="J68" s="31"/>
    </row>
    <row r="69" spans="1:10" ht="12.75">
      <c r="A69"/>
      <c r="C69" s="6"/>
      <c r="D69" s="6"/>
      <c r="E69"/>
      <c r="F69"/>
      <c r="G69"/>
      <c r="H69"/>
      <c r="I69" s="31"/>
      <c r="J69" s="31"/>
    </row>
    <row r="70" spans="1:10" ht="12.75">
      <c r="A70"/>
      <c r="C70" s="6"/>
      <c r="D70" s="6"/>
      <c r="E70"/>
      <c r="F70"/>
      <c r="G70"/>
      <c r="H70"/>
      <c r="I70" s="31"/>
      <c r="J70" s="31"/>
    </row>
    <row r="71" spans="1:10" ht="12.75">
      <c r="A71"/>
      <c r="C71" s="6"/>
      <c r="D71" s="6"/>
      <c r="E71"/>
      <c r="F71"/>
      <c r="G71"/>
      <c r="H71"/>
      <c r="I71" s="31"/>
      <c r="J71" s="31"/>
    </row>
    <row r="72" spans="1:10" ht="12.75">
      <c r="A72"/>
      <c r="C72" s="6"/>
      <c r="D72" s="6"/>
      <c r="E72"/>
      <c r="F72"/>
      <c r="G72"/>
      <c r="H72"/>
      <c r="I72" s="31"/>
      <c r="J72" s="31"/>
    </row>
    <row r="73" spans="1:10" ht="12.75">
      <c r="A73"/>
      <c r="C73" s="6"/>
      <c r="D73" s="6"/>
      <c r="E73"/>
      <c r="F73"/>
      <c r="G73"/>
      <c r="H73"/>
      <c r="I73" s="31"/>
      <c r="J73" s="31"/>
    </row>
    <row r="74" spans="1:10" ht="12.75">
      <c r="A74"/>
      <c r="C74" s="6"/>
      <c r="D74" s="6"/>
      <c r="E74"/>
      <c r="F74"/>
      <c r="G74"/>
      <c r="H74"/>
      <c r="I74" s="31"/>
      <c r="J74" s="31"/>
    </row>
    <row r="75" spans="1:4" ht="12.75">
      <c r="A75"/>
      <c r="C75" s="6"/>
      <c r="D75" s="6"/>
    </row>
    <row r="76" spans="1:10" ht="12.75">
      <c r="A76"/>
      <c r="C76" s="6"/>
      <c r="D76" s="6"/>
      <c r="E76"/>
      <c r="F76"/>
      <c r="G76"/>
      <c r="H76"/>
      <c r="I76" s="31"/>
      <c r="J76" s="31"/>
    </row>
    <row r="77" spans="1:10" ht="12.75">
      <c r="A77"/>
      <c r="C77" s="6"/>
      <c r="D77" s="6"/>
      <c r="E77"/>
      <c r="F77"/>
      <c r="G77"/>
      <c r="H77"/>
      <c r="I77" s="31"/>
      <c r="J77" s="31"/>
    </row>
    <row r="78" spans="1:10" ht="12.75">
      <c r="A78"/>
      <c r="C78" s="6"/>
      <c r="D78" s="6"/>
      <c r="E78"/>
      <c r="F78"/>
      <c r="G78"/>
      <c r="H78"/>
      <c r="I78" s="31"/>
      <c r="J78" s="31"/>
    </row>
    <row r="79" spans="1:10" ht="12.75">
      <c r="A79"/>
      <c r="C79" s="6"/>
      <c r="D79" s="6"/>
      <c r="E79"/>
      <c r="F79"/>
      <c r="G79"/>
      <c r="H79"/>
      <c r="I79" s="31"/>
      <c r="J79" s="31"/>
    </row>
    <row r="80" spans="1:10" ht="12.75">
      <c r="A80"/>
      <c r="C80" s="6"/>
      <c r="D80" s="6"/>
      <c r="E80"/>
      <c r="F80"/>
      <c r="G80"/>
      <c r="H80"/>
      <c r="I80" s="31"/>
      <c r="J80" s="31"/>
    </row>
    <row r="81" spans="1:10" ht="12.75">
      <c r="A81"/>
      <c r="C81" s="6"/>
      <c r="D81" s="6"/>
      <c r="E81"/>
      <c r="F81"/>
      <c r="G81"/>
      <c r="H81"/>
      <c r="I81" s="31"/>
      <c r="J81" s="31"/>
    </row>
    <row r="82" spans="1:10" ht="12.75">
      <c r="A82"/>
      <c r="C82" s="6"/>
      <c r="D82" s="6"/>
      <c r="E82"/>
      <c r="F82"/>
      <c r="G82"/>
      <c r="H82"/>
      <c r="I82" s="31"/>
      <c r="J82" s="31"/>
    </row>
    <row r="83" spans="1:10" ht="12.75">
      <c r="A83"/>
      <c r="C83" s="6"/>
      <c r="D83" s="6"/>
      <c r="E83"/>
      <c r="F83"/>
      <c r="G83"/>
      <c r="H83"/>
      <c r="I83" s="31"/>
      <c r="J83" s="31"/>
    </row>
    <row r="84" spans="1:10" ht="12.75">
      <c r="A84"/>
      <c r="C84" s="6"/>
      <c r="D84" s="6"/>
      <c r="E84"/>
      <c r="F84"/>
      <c r="G84"/>
      <c r="H84"/>
      <c r="I84" s="31"/>
      <c r="J84" s="31"/>
    </row>
    <row r="85" spans="1:10" ht="12.75">
      <c r="A85"/>
      <c r="C85" s="6"/>
      <c r="D85" s="6"/>
      <c r="E85"/>
      <c r="F85"/>
      <c r="G85"/>
      <c r="H85"/>
      <c r="I85" s="31"/>
      <c r="J85" s="31"/>
    </row>
    <row r="86" spans="1:10" ht="12.75">
      <c r="A86"/>
      <c r="C86" s="6"/>
      <c r="D86" s="6"/>
      <c r="E86"/>
      <c r="F86"/>
      <c r="G86"/>
      <c r="H86"/>
      <c r="I86" s="31"/>
      <c r="J86" s="31"/>
    </row>
    <row r="87" spans="1:10" ht="12.75">
      <c r="A87"/>
      <c r="C87" s="6"/>
      <c r="D87" s="6"/>
      <c r="E87"/>
      <c r="F87"/>
      <c r="G87"/>
      <c r="H87"/>
      <c r="I87" s="31"/>
      <c r="J87" s="31"/>
    </row>
    <row r="88" spans="1:10" ht="12.75">
      <c r="A88"/>
      <c r="C88" s="6"/>
      <c r="D88" s="6"/>
      <c r="E88"/>
      <c r="F88"/>
      <c r="G88"/>
      <c r="H88"/>
      <c r="I88" s="31"/>
      <c r="J88" s="31"/>
    </row>
    <row r="89" spans="1:10" ht="12.75">
      <c r="A89"/>
      <c r="C89" s="6"/>
      <c r="D89" s="6"/>
      <c r="E89"/>
      <c r="F89"/>
      <c r="G89"/>
      <c r="H89"/>
      <c r="I89" s="31"/>
      <c r="J89" s="31"/>
    </row>
    <row r="90" spans="1:10" ht="12.75">
      <c r="A90"/>
      <c r="C90" s="6"/>
      <c r="D90" s="6"/>
      <c r="E90"/>
      <c r="F90"/>
      <c r="G90"/>
      <c r="H90"/>
      <c r="I90" s="31"/>
      <c r="J90" s="31"/>
    </row>
    <row r="91" spans="1:10" ht="12.75">
      <c r="A91"/>
      <c r="C91" s="6"/>
      <c r="D91" s="6"/>
      <c r="E91"/>
      <c r="F91"/>
      <c r="G91"/>
      <c r="H91"/>
      <c r="I91" s="31"/>
      <c r="J91" s="31"/>
    </row>
    <row r="92" spans="1:10" ht="12.75">
      <c r="A92"/>
      <c r="C92" s="6"/>
      <c r="D92" s="6"/>
      <c r="E92"/>
      <c r="F92"/>
      <c r="G92"/>
      <c r="H92"/>
      <c r="I92" s="31"/>
      <c r="J92" s="31"/>
    </row>
    <row r="93" spans="1:10" ht="12.75">
      <c r="A93"/>
      <c r="C93" s="6"/>
      <c r="D93" s="6"/>
      <c r="E93"/>
      <c r="F93"/>
      <c r="G93"/>
      <c r="H93"/>
      <c r="I93" s="31"/>
      <c r="J93" s="31"/>
    </row>
    <row r="94" spans="1:10" ht="12.75">
      <c r="A94"/>
      <c r="C94" s="6"/>
      <c r="D94" s="6"/>
      <c r="E94"/>
      <c r="F94"/>
      <c r="G94"/>
      <c r="H94"/>
      <c r="I94" s="31"/>
      <c r="J94" s="31"/>
    </row>
    <row r="95" spans="1:10" ht="12.75">
      <c r="A95"/>
      <c r="C95" s="6"/>
      <c r="D95" s="6"/>
      <c r="E95"/>
      <c r="F95"/>
      <c r="G95"/>
      <c r="H95"/>
      <c r="I95" s="31"/>
      <c r="J95" s="31"/>
    </row>
    <row r="96" spans="1:10" ht="12.75">
      <c r="A96"/>
      <c r="C96" s="6"/>
      <c r="D96" s="6"/>
      <c r="E96"/>
      <c r="F96"/>
      <c r="G96"/>
      <c r="H96"/>
      <c r="I96" s="31"/>
      <c r="J96" s="31"/>
    </row>
    <row r="97" spans="1:10" ht="12.75">
      <c r="A97"/>
      <c r="C97" s="6"/>
      <c r="D97" s="6"/>
      <c r="E97"/>
      <c r="F97"/>
      <c r="G97"/>
      <c r="H97"/>
      <c r="I97" s="31"/>
      <c r="J97" s="31"/>
    </row>
    <row r="98" spans="1:10" ht="12.75">
      <c r="A98"/>
      <c r="C98" s="6"/>
      <c r="D98" s="6"/>
      <c r="E98"/>
      <c r="F98"/>
      <c r="G98"/>
      <c r="H98"/>
      <c r="I98" s="31"/>
      <c r="J98" s="31"/>
    </row>
    <row r="99" spans="1:10" ht="12.75">
      <c r="A99"/>
      <c r="C99" s="6"/>
      <c r="D99" s="6"/>
      <c r="E99"/>
      <c r="F99"/>
      <c r="G99"/>
      <c r="H99"/>
      <c r="I99" s="31"/>
      <c r="J99" s="31"/>
    </row>
    <row r="100" spans="1:10" ht="12.75">
      <c r="A100"/>
      <c r="C100" s="6"/>
      <c r="D100" s="6"/>
      <c r="E100"/>
      <c r="F100"/>
      <c r="G100"/>
      <c r="H100"/>
      <c r="I100" s="31"/>
      <c r="J100" s="31"/>
    </row>
    <row r="101" spans="1:10" ht="12.75">
      <c r="A101"/>
      <c r="C101" s="6"/>
      <c r="D101" s="6"/>
      <c r="E101"/>
      <c r="F101"/>
      <c r="G101"/>
      <c r="H101"/>
      <c r="I101" s="31"/>
      <c r="J101" s="31"/>
    </row>
    <row r="102" spans="1:10" ht="12.75">
      <c r="A102"/>
      <c r="C102" s="6"/>
      <c r="D102" s="6"/>
      <c r="E102"/>
      <c r="F102"/>
      <c r="G102"/>
      <c r="H102"/>
      <c r="I102" s="31"/>
      <c r="J102" s="31"/>
    </row>
    <row r="103" spans="1:10" ht="12.75">
      <c r="A103"/>
      <c r="C103" s="6"/>
      <c r="D103" s="6"/>
      <c r="E103"/>
      <c r="F103"/>
      <c r="G103"/>
      <c r="H103"/>
      <c r="I103" s="31"/>
      <c r="J103" s="31"/>
    </row>
    <row r="104" spans="1:10" ht="12.75">
      <c r="A104"/>
      <c r="C104" s="6"/>
      <c r="D104" s="6"/>
      <c r="E104"/>
      <c r="F104"/>
      <c r="G104"/>
      <c r="H104"/>
      <c r="I104" s="31"/>
      <c r="J104" s="31"/>
    </row>
    <row r="105" spans="1:10" ht="12.75">
      <c r="A105"/>
      <c r="C105" s="6"/>
      <c r="D105" s="6"/>
      <c r="E105"/>
      <c r="F105"/>
      <c r="G105"/>
      <c r="H105"/>
      <c r="I105" s="31"/>
      <c r="J105" s="31"/>
    </row>
    <row r="106" spans="1:10" ht="12.75">
      <c r="A106"/>
      <c r="C106" s="6"/>
      <c r="D106" s="6"/>
      <c r="E106"/>
      <c r="F106"/>
      <c r="G106"/>
      <c r="H106"/>
      <c r="I106" s="31"/>
      <c r="J106" s="31"/>
    </row>
    <row r="107" spans="1:10" ht="12.75">
      <c r="A107"/>
      <c r="C107" s="6"/>
      <c r="D107" s="6"/>
      <c r="E107"/>
      <c r="F107"/>
      <c r="G107"/>
      <c r="H107"/>
      <c r="I107" s="31"/>
      <c r="J107" s="31"/>
    </row>
    <row r="108" spans="1:10" ht="12.75">
      <c r="A108"/>
      <c r="C108" s="6"/>
      <c r="D108" s="6"/>
      <c r="E108"/>
      <c r="F108"/>
      <c r="G108"/>
      <c r="H108"/>
      <c r="I108" s="31"/>
      <c r="J108" s="31"/>
    </row>
    <row r="109" spans="1:10" ht="12.75">
      <c r="A109"/>
      <c r="C109" s="6"/>
      <c r="D109" s="6"/>
      <c r="E109"/>
      <c r="F109"/>
      <c r="G109"/>
      <c r="H109"/>
      <c r="I109" s="31"/>
      <c r="J109" s="31"/>
    </row>
    <row r="110" spans="1:10" ht="12.75">
      <c r="A110"/>
      <c r="C110" s="6"/>
      <c r="D110" s="6"/>
      <c r="E110"/>
      <c r="F110"/>
      <c r="G110"/>
      <c r="H110"/>
      <c r="I110" s="31"/>
      <c r="J110" s="31"/>
    </row>
    <row r="111" spans="1:10" ht="12.75">
      <c r="A111"/>
      <c r="C111" s="6"/>
      <c r="D111" s="6"/>
      <c r="E111"/>
      <c r="F111"/>
      <c r="G111"/>
      <c r="H111"/>
      <c r="I111" s="31"/>
      <c r="J111" s="31"/>
    </row>
    <row r="112" spans="1:10" ht="12.75">
      <c r="A112"/>
      <c r="C112" s="6"/>
      <c r="D112" s="6"/>
      <c r="E112"/>
      <c r="F112"/>
      <c r="G112"/>
      <c r="H112"/>
      <c r="I112" s="31"/>
      <c r="J112" s="31"/>
    </row>
    <row r="113" spans="1:10" ht="12.75">
      <c r="A113"/>
      <c r="C113" s="6"/>
      <c r="D113" s="6"/>
      <c r="E113"/>
      <c r="F113"/>
      <c r="G113"/>
      <c r="H113"/>
      <c r="I113" s="31"/>
      <c r="J113" s="31"/>
    </row>
    <row r="114" spans="1:10" ht="12.75">
      <c r="A114"/>
      <c r="C114" s="6"/>
      <c r="D114" s="6"/>
      <c r="E114"/>
      <c r="F114"/>
      <c r="G114"/>
      <c r="H114"/>
      <c r="I114" s="31"/>
      <c r="J114" s="31"/>
    </row>
    <row r="115" spans="1:10" ht="12.75">
      <c r="A115"/>
      <c r="C115" s="6"/>
      <c r="D115" s="6"/>
      <c r="E115"/>
      <c r="F115"/>
      <c r="G115"/>
      <c r="H115"/>
      <c r="I115" s="31"/>
      <c r="J115" s="31"/>
    </row>
    <row r="116" spans="1:10" ht="12.75">
      <c r="A116"/>
      <c r="C116" s="6"/>
      <c r="D116" s="6"/>
      <c r="E116"/>
      <c r="F116"/>
      <c r="G116"/>
      <c r="H116"/>
      <c r="I116" s="31"/>
      <c r="J116" s="31"/>
    </row>
    <row r="117" spans="1:10" ht="12.75">
      <c r="A117"/>
      <c r="C117" s="6"/>
      <c r="D117" s="6"/>
      <c r="E117"/>
      <c r="F117"/>
      <c r="G117"/>
      <c r="H117"/>
      <c r="I117" s="31"/>
      <c r="J117" s="31"/>
    </row>
    <row r="118" spans="1:10" ht="12.75">
      <c r="A118"/>
      <c r="C118" s="6"/>
      <c r="D118" s="6"/>
      <c r="E118"/>
      <c r="F118"/>
      <c r="G118"/>
      <c r="H118"/>
      <c r="I118" s="31"/>
      <c r="J118" s="31"/>
    </row>
    <row r="119" spans="1:10" ht="12.75">
      <c r="A119"/>
      <c r="C119" s="6"/>
      <c r="D119" s="6"/>
      <c r="E119"/>
      <c r="F119"/>
      <c r="G119"/>
      <c r="H119"/>
      <c r="I119" s="31"/>
      <c r="J119" s="31"/>
    </row>
    <row r="120" spans="1:10" ht="12.75">
      <c r="A120"/>
      <c r="C120" s="6"/>
      <c r="D120" s="6"/>
      <c r="E120"/>
      <c r="F120"/>
      <c r="G120"/>
      <c r="H120"/>
      <c r="I120" s="31"/>
      <c r="J120" s="31"/>
    </row>
    <row r="121" spans="1:10" ht="12.75">
      <c r="A121"/>
      <c r="C121" s="6"/>
      <c r="D121" s="6"/>
      <c r="E121" s="8"/>
      <c r="F121" s="8"/>
      <c r="G121"/>
      <c r="H121"/>
      <c r="I121" s="31"/>
      <c r="J121" s="31"/>
    </row>
    <row r="122" spans="1:10" ht="12.75">
      <c r="A122"/>
      <c r="C122" s="6"/>
      <c r="D122" s="6"/>
      <c r="E122"/>
      <c r="F122"/>
      <c r="G122"/>
      <c r="H122"/>
      <c r="I122" s="31"/>
      <c r="J122" s="31"/>
    </row>
    <row r="123" spans="1:10" ht="12.75">
      <c r="A123"/>
      <c r="C123" s="6"/>
      <c r="D123" s="6"/>
      <c r="E123"/>
      <c r="F123"/>
      <c r="G123"/>
      <c r="H123"/>
      <c r="I123" s="31"/>
      <c r="J123" s="31"/>
    </row>
    <row r="124" spans="1:10" ht="12.75">
      <c r="A124"/>
      <c r="C124" s="6"/>
      <c r="D124" s="6"/>
      <c r="E124"/>
      <c r="F124"/>
      <c r="G124"/>
      <c r="H124"/>
      <c r="I124" s="31"/>
      <c r="J124" s="31"/>
    </row>
    <row r="125" spans="1:10" ht="12.75">
      <c r="A125"/>
      <c r="C125" s="6"/>
      <c r="D125" s="6"/>
      <c r="E125"/>
      <c r="F125"/>
      <c r="G125"/>
      <c r="H125"/>
      <c r="I125" s="31"/>
      <c r="J125" s="31"/>
    </row>
    <row r="126" spans="1:10" ht="12.75">
      <c r="A126"/>
      <c r="C126" s="6"/>
      <c r="D126" s="6"/>
      <c r="E126"/>
      <c r="F126"/>
      <c r="G126"/>
      <c r="H126"/>
      <c r="I126" s="31"/>
      <c r="J126" s="31"/>
    </row>
    <row r="127" spans="1:4" ht="12.75">
      <c r="A127"/>
      <c r="B127" s="9"/>
      <c r="C127" s="6"/>
      <c r="D127" s="6"/>
    </row>
    <row r="128" spans="1:4" ht="12.75">
      <c r="A128"/>
      <c r="B128" s="9"/>
      <c r="C128" s="6"/>
      <c r="D128" s="6"/>
    </row>
    <row r="129" spans="1:4" ht="12.75">
      <c r="A129"/>
      <c r="B129" s="9"/>
      <c r="C129" s="6"/>
      <c r="D129" s="6"/>
    </row>
    <row r="130" spans="1:4" ht="12.75">
      <c r="A130"/>
      <c r="B130" s="9"/>
      <c r="C130" s="6"/>
      <c r="D130" s="6"/>
    </row>
    <row r="131" spans="1:4" ht="12.75">
      <c r="A131"/>
      <c r="B131" s="9"/>
      <c r="C131" s="6"/>
      <c r="D131" s="6"/>
    </row>
    <row r="132" spans="1:4" ht="12.75">
      <c r="A132"/>
      <c r="B132" s="9"/>
      <c r="C132" s="6"/>
      <c r="D132" s="6"/>
    </row>
    <row r="133" spans="1:4" ht="12.75">
      <c r="A133"/>
      <c r="B133" s="9"/>
      <c r="C133" s="6"/>
      <c r="D133" s="6"/>
    </row>
    <row r="134" spans="1:4" ht="12.75">
      <c r="A134"/>
      <c r="B134" s="9"/>
      <c r="C134" s="6"/>
      <c r="D134" s="6"/>
    </row>
    <row r="135" spans="1:4" ht="12.75">
      <c r="A135"/>
      <c r="B135" s="9"/>
      <c r="C135" s="6"/>
      <c r="D135" s="6"/>
    </row>
    <row r="136" spans="1:4" ht="12.75">
      <c r="A136"/>
      <c r="B136" s="9"/>
      <c r="C136" s="6"/>
      <c r="D136" s="6"/>
    </row>
    <row r="137" spans="1:4" ht="12.75">
      <c r="A137"/>
      <c r="B137" s="9"/>
      <c r="C137" s="6"/>
      <c r="D137" s="6"/>
    </row>
    <row r="138" spans="1:4" ht="12.75">
      <c r="A138"/>
      <c r="B138" s="9"/>
      <c r="C138" s="6"/>
      <c r="D138" s="6"/>
    </row>
    <row r="139" spans="1:4" ht="12.75">
      <c r="A139"/>
      <c r="B139" s="9"/>
      <c r="C139" s="6"/>
      <c r="D139" s="6"/>
    </row>
    <row r="140" spans="1:4" ht="12.75">
      <c r="A140"/>
      <c r="B140" s="9"/>
      <c r="C140" s="6"/>
      <c r="D140" s="6"/>
    </row>
    <row r="141" spans="1:4" ht="12.75">
      <c r="A141"/>
      <c r="B141" s="9"/>
      <c r="C141" s="6"/>
      <c r="D141" s="6"/>
    </row>
    <row r="142" spans="1:4" ht="12.75">
      <c r="A142"/>
      <c r="B142" s="9"/>
      <c r="C142" s="6"/>
      <c r="D142" s="6"/>
    </row>
    <row r="143" spans="1:4" ht="12.75">
      <c r="A143"/>
      <c r="B143" s="9"/>
      <c r="C143" s="6"/>
      <c r="D143" s="6"/>
    </row>
    <row r="144" spans="1:4" ht="12.75">
      <c r="A144"/>
      <c r="B144" s="9"/>
      <c r="C144" s="6"/>
      <c r="D144" s="6"/>
    </row>
    <row r="145" spans="1:4" ht="12.75">
      <c r="A145"/>
      <c r="B145" s="9"/>
      <c r="C145" s="6"/>
      <c r="D145" s="6"/>
    </row>
    <row r="146" spans="1:4" ht="12.75">
      <c r="A146"/>
      <c r="B146" s="9"/>
      <c r="C146" s="6"/>
      <c r="D146" s="6"/>
    </row>
    <row r="147" spans="1:4" ht="12.75">
      <c r="A147"/>
      <c r="B147" s="9"/>
      <c r="C147" s="6"/>
      <c r="D147" s="6"/>
    </row>
    <row r="148" spans="1:4" ht="12.75">
      <c r="A148"/>
      <c r="B148" s="9"/>
      <c r="C148" s="6"/>
      <c r="D148" s="6"/>
    </row>
    <row r="149" spans="1:4" ht="12.75">
      <c r="A149"/>
      <c r="B149" s="9"/>
      <c r="C149" s="6"/>
      <c r="D149" s="10"/>
    </row>
    <row r="150" spans="1:4" ht="12.75">
      <c r="A150"/>
      <c r="B150" s="9"/>
      <c r="C150" s="6"/>
      <c r="D150" s="6"/>
    </row>
    <row r="151" spans="1:4" ht="12.75">
      <c r="A151"/>
      <c r="B151" s="9"/>
      <c r="C151" s="6"/>
      <c r="D151" s="6"/>
    </row>
    <row r="152" spans="1:4" ht="12.75">
      <c r="A152"/>
      <c r="B152" s="9"/>
      <c r="C152" s="6"/>
      <c r="D152" s="6"/>
    </row>
    <row r="153" spans="1:4" ht="12.75">
      <c r="A153"/>
      <c r="B153" s="9"/>
      <c r="C153" s="6"/>
      <c r="D153" s="6"/>
    </row>
    <row r="154" spans="1:4" ht="12.75">
      <c r="A154"/>
      <c r="B154" s="9"/>
      <c r="C154" s="6"/>
      <c r="D154" s="6"/>
    </row>
    <row r="155" spans="1:4" ht="12.75">
      <c r="A155"/>
      <c r="B155" s="9"/>
      <c r="C155" s="6"/>
      <c r="D155" s="6"/>
    </row>
    <row r="156" spans="1:4" ht="12.75">
      <c r="A156"/>
      <c r="B156" s="9"/>
      <c r="C156" s="6"/>
      <c r="D156" s="6"/>
    </row>
    <row r="157" spans="1:10" ht="12.75">
      <c r="A157"/>
      <c r="B157" s="9"/>
      <c r="C157" s="6"/>
      <c r="D157" s="6"/>
      <c r="E157" s="11"/>
      <c r="F157" s="11"/>
      <c r="G157" s="11"/>
      <c r="H157" s="11"/>
      <c r="I157" s="34"/>
      <c r="J157" s="34"/>
    </row>
    <row r="158" spans="1:4" ht="12.75">
      <c r="A158"/>
      <c r="B158" s="9"/>
      <c r="C158" s="6"/>
      <c r="D158" s="6"/>
    </row>
    <row r="159" spans="1:4" ht="12.75">
      <c r="A159"/>
      <c r="B159" s="9"/>
      <c r="C159" s="6"/>
      <c r="D159" s="6"/>
    </row>
    <row r="160" spans="1:4" ht="12.75">
      <c r="A160"/>
      <c r="B160" s="9"/>
      <c r="C160" s="6"/>
      <c r="D160" s="6"/>
    </row>
    <row r="161" spans="1:4" ht="12.75">
      <c r="A161"/>
      <c r="B161" s="9"/>
      <c r="C161" s="6"/>
      <c r="D161" s="6"/>
    </row>
    <row r="162" spans="1:4" ht="12.75">
      <c r="A162"/>
      <c r="B162" s="9"/>
      <c r="C162" s="6"/>
      <c r="D162" s="6"/>
    </row>
    <row r="163" spans="1:4" ht="12.75">
      <c r="A163"/>
      <c r="B163" s="9"/>
      <c r="C163" s="6"/>
      <c r="D163" s="6"/>
    </row>
    <row r="164" spans="1:10" ht="12.75">
      <c r="A164"/>
      <c r="E164"/>
      <c r="F164"/>
      <c r="G164"/>
      <c r="H164"/>
      <c r="I164" s="31"/>
      <c r="J164" s="31"/>
    </row>
    <row r="165" spans="1:10" ht="12.75">
      <c r="A165"/>
      <c r="E165"/>
      <c r="F165"/>
      <c r="G165"/>
      <c r="H165"/>
      <c r="I165" s="31"/>
      <c r="J165" s="31"/>
    </row>
    <row r="166" spans="5:10" ht="12.75">
      <c r="E166"/>
      <c r="F166"/>
      <c r="G166"/>
      <c r="H166"/>
      <c r="I166" s="31"/>
      <c r="J166" s="31"/>
    </row>
    <row r="167" spans="5:10" ht="12.75">
      <c r="E167"/>
      <c r="F167"/>
      <c r="G167"/>
      <c r="H167"/>
      <c r="I167" s="31"/>
      <c r="J167" s="31"/>
    </row>
    <row r="168" spans="5:10" ht="12.75">
      <c r="E168"/>
      <c r="F168"/>
      <c r="G168"/>
      <c r="H168"/>
      <c r="I168" s="31"/>
      <c r="J168" s="31"/>
    </row>
    <row r="169" spans="5:10" ht="12.75">
      <c r="E169"/>
      <c r="F169"/>
      <c r="G169"/>
      <c r="H169"/>
      <c r="I169" s="31"/>
      <c r="J169" s="31"/>
    </row>
    <row r="170" spans="5:10" ht="12.75">
      <c r="E170"/>
      <c r="F170"/>
      <c r="G170"/>
      <c r="H170"/>
      <c r="I170" s="31"/>
      <c r="J170" s="31"/>
    </row>
    <row r="171" spans="5:10" ht="12.75">
      <c r="E171"/>
      <c r="F171"/>
      <c r="G171"/>
      <c r="H171"/>
      <c r="I171" s="31"/>
      <c r="J171" s="31"/>
    </row>
    <row r="172" spans="5:10" ht="12.75">
      <c r="E172"/>
      <c r="F172"/>
      <c r="G172"/>
      <c r="H172"/>
      <c r="I172" s="31"/>
      <c r="J172" s="31"/>
    </row>
    <row r="173" spans="5:10" ht="12.75">
      <c r="E173"/>
      <c r="F173"/>
      <c r="G173"/>
      <c r="H173"/>
      <c r="I173" s="31"/>
      <c r="J173" s="31"/>
    </row>
  </sheetData>
  <sheetProtection/>
  <mergeCells count="2">
    <mergeCell ref="F1:G1"/>
    <mergeCell ref="H1:J1"/>
  </mergeCells>
  <hyperlinks>
    <hyperlink ref="A1" r:id="rId1" display="http://www.watersportverbond.nl/wedstrijdzeilen/Content.aspx?sid=6&amp;cid=1039&amp;mid=&amp;mnu=16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charlie</cp:lastModifiedBy>
  <cp:lastPrinted>2012-07-03T09:14:29Z</cp:lastPrinted>
  <dcterms:created xsi:type="dcterms:W3CDTF">1996-10-14T23:33:28Z</dcterms:created>
  <dcterms:modified xsi:type="dcterms:W3CDTF">2014-06-22T22:13:27Z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