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Portsmouth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<sst xmlns="http://schemas.openxmlformats.org/spreadsheetml/2006/main" count="696" uniqueCount="469">
  <si>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</si>
  <si>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</si>
  <si>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</si>
  <si>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</si>
  <si>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</si>
  <si>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</si>
  <si>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</si>
  <si>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</si>
  <si>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</si>
  <si>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</si>
  <si>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</si>
  <si>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</si>
  <si>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</si>
  <si>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</si>
  <si>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</si>
  <si>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</si>
  <si>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</si>
  <si>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</si>
  <si>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</si>
  <si>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</si>
  <si>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</si>
  <si>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</si>
  <si>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</si>
  <si>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</si>
  <si>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</si>
  <si>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</si>
  <si>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</si>
  <si>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</si>
  <si>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</si>
  <si>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</si>
  <si>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</si>
  <si>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</si>
  <si>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</si>
  <si>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</si>
  <si>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</si>
  <si>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</si>
  <si>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</si>
  <si>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</si>
  <si>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</si>
  <si>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</si>
  <si>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</si>
  <si>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</si>
  <si>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</si>
  <si>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</si>
  <si>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</si>
  <si>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</si>
  <si>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</si>
  <si>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</si>
  <si>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</si>
  <si>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</si>
  <si>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</si>
  <si>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</si>
  <si>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</si>
  <si>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</si>
  <si>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</si>
  <si>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</si>
  <si>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</si>
  <si>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</si>
  <si>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</si>
  <si>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</si>
  <si>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</si>
  <si>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</si>
  <si>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</si>
  <si>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</si>
  <si>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</si>
  <si>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</si>
  <si>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</si>
  <si>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</si>
  <si>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</si>
  <si>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</si>
  <si>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</si>
  <si>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</si>
  <si>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</si>
  <si>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</si>
  <si>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</si>
  <si>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</si>
  <si>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</si>
  <si>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</si>
  <si>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</si>
  <si>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</si>
  <si>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</si>
  <si>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</si>
  <si>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</si>
  <si>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</si>
  <si>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</si>
  <si>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</si>
  <si>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</si>
  <si>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</si>
  <si>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</si>
  <si>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</si>
  <si>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</si>
  <si>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</si>
  <si>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</si>
  <si>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</si>
  <si>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</si>
  <si>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</si>
  <si>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</si>
  <si>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</si>
  <si>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</si>
  <si>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</si>
  <si>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</si>
  <si>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</si>
  <si>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</si>
  <si>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</si>
  <si>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</si>
  <si>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</si>
  <si>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</si>
  <si>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</si>
  <si>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</si>
  <si>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</si>
  <si>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</si>
  <si>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</si>
  <si>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</si>
  <si>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</si>
  <si>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</si>
  <si>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</si>
  <si>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</si>
  <si>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</si>
  <si>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</si>
  <si>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</si>
  <si>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</si>
  <si>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</si>
  <si>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</si>
  <si>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</si>
  <si>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</si>
  <si>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</si>
  <si>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</si>
  <si>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</si>
  <si>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</si>
  <si>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</si>
  <si>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</si>
  <si>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</si>
  <si>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</si>
  <si>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</si>
  <si>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</si>
  <si>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</si>
  <si>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</si>
  <si>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</si>
  <si>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</si>
  <si>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</si>
  <si>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</si>
  <si>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</si>
  <si>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</si>
  <si>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</si>
  <si>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</si>
  <si>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</si>
  <si>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</si>
  <si>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</si>
  <si>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</si>
  <si>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</si>
  <si>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</si>
  <si>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</si>
  <si>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</si>
  <si>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</si>
  <si>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</si>
  <si>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</si>
  <si>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</si>
  <si>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</si>
  <si>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</si>
  <si>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</si>
  <si>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</si>
  <si>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</si>
  <si>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</si>
  <si>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</si>
  <si>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</si>
  <si>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</si>
  <si>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</si>
  <si>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</si>
  <si>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</si>
  <si>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</si>
  <si>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</si>
  <si>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</si>
  <si>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</si>
  <si>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</si>
  <si>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</si>
  <si>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</si>
  <si>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</si>
  <si>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</si>
  <si>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</si>
  <si>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</si>
  <si>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</si>
  <si>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</si>
  <si>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</si>
  <si>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</si>
  <si>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</si>
  <si>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</si>
  <si>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</si>
  <si>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</si>
  <si>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</si>
  <si>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</si>
  <si>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</si>
  <si>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</si>
  <si>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</si>
  <si>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</si>
  <si>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</si>
  <si>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</si>
  <si>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</si>
  <si>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</si>
  <si>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</si>
  <si>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</si>
  <si>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</si>
  <si>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</si>
  <si>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</si>
  <si>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</si>
  <si>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</si>
  <si>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</si>
  <si>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</si>
  <si>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</si>
  <si>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</si>
  <si>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</si>
  <si>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</si>
  <si>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</si>
  <si>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</si>
  <si>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</si>
  <si>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</si>
  <si>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</si>
  <si>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</si>
  <si>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</si>
  <si>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</si>
  <si>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</si>
  <si>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</si>
  <si>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</si>
  <si>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</si>
  <si>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</si>
  <si>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</si>
  <si>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</si>
  <si>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</si>
  <si>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</si>
  <si>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</si>
  <si>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</si>
  <si>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</si>
  <si>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</si>
  <si>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</si>
  <si>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</si>
  <si>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</si>
  <si>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</si>
  <si>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</si>
  <si>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</si>
  <si>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</si>
  <si>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</si>
  <si>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</si>
  <si>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</si>
  <si>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</si>
  <si>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</si>
  <si>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</si>
  <si>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</si>
  <si>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</si>
  <si>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</si>
  <si>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</si>
  <si>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</si>
  <si>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</si>
  <si>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</si>
  <si>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</si>
  <si>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</si>
  <si>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</si>
  <si>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</si>
  <si>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</si>
  <si>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</si>
  <si>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</si>
  <si>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</si>
  <si>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</si>
  <si>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</si>
  <si>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</si>
  <si>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</si>
  <si>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</si>
  <si>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</si>
  <si>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</si>
  <si>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</si>
  <si>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</si>
  <si>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</si>
  <si>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</si>
  <si>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</si>
  <si>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</si>
  <si>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</si>
  <si>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</si>
  <si>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</si>
  <si>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</si>
  <si>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</si>
  <si>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</si>
  <si>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</si>
  <si>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</si>
  <si>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</si>
  <si>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</si>
  <si>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</si>
  <si>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</si>
  <si>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</si>
  <si>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</si>
  <si>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</si>
  <si>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</si>
  <si>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</si>
  <si>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</si>
  <si>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</si>
  <si>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</si>
  <si>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</si>
  <si>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</si>
  <si>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</si>
  <si>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</si>
  <si>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</si>
  <si>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</si>
  <si>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</si>
  <si>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</si>
  <si>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</si>
  <si>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</si>
  <si>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</si>
  <si>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</si>
  <si>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</si>
  <si>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</si>
  <si>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</si>
  <si>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</si>
  <si>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</si>
  <si>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</si>
  <si>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</si>
  <si>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</si>
  <si>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</si>
  <si>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</si>
  <si>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</si>
  <si>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</si>
  <si>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</si>
  <si>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</si>
  <si>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</si>
  <si>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</si>
  <si>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</si>
  <si>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</si>
  <si>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</si>
  <si>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</si>
  <si>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</si>
  <si>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</si>
  <si>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</si>
  <si>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</si>
  <si>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</si>
  <si>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</si>
  <si>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</si>
  <si>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</si>
  <si>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</si>
  <si>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</si>
  <si>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</si>
  <si>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</si>
  <si>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</si>
  <si>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</si>
  <si>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</si>
  <si>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</si>
  <si>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</si>
  <si>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</si>
  <si>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</si>
  <si>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</si>
  <si>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</si>
  <si>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</si>
  <si>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</si>
  <si>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</si>
  <si>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</si>
  <si>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</si>
  <si>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</si>
  <si>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</si>
  <si>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</si>
  <si>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</si>
  <si>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</si>
  <si>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</si>
  <si>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</si>
  <si>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</si>
  <si>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</si>
  <si>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</si>
  <si>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</si>
  <si>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</si>
  <si>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</si>
  <si>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</si>
  <si>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</si>
  <si>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</si>
  <si>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</si>
  <si>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</si>
  <si>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</si>
  <si>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</si>
  <si>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</si>
  <si>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</si>
  <si>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</si>
  <si>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</si>
  <si>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</si>
  <si>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</si>
  <si>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</si>
  <si>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</si>
  <si>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</si>
  <si>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</si>
  <si>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</si>
  <si>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</si>
  <si>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</si>
  <si>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</si>
  <si>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</si>
  <si>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</si>
  <si>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</si>
  <si>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</si>
  <si>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</si>
  <si>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</si>
  <si>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</si>
  <si>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</si>
  <si>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</si>
  <si>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Bob Fraser</t>
  </si>
  <si>
    <t>Joe Valinoti</t>
  </si>
  <si>
    <t>Bob Jopson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</si>
  <si>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</si>
  <si>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</si>
  <si>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</si>
  <si>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</si>
  <si>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</si>
  <si>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</si>
  <si>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</si>
  <si>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</si>
  <si>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</si>
  <si>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</si>
  <si>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</si>
  <si>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</si>
  <si>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</si>
  <si>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</si>
  <si>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</si>
  <si>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</si>
  <si>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</si>
  <si>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</si>
  <si>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</si>
  <si>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</si>
  <si>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</si>
  <si>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</si>
  <si>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</si>
  <si>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</si>
  <si>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</si>
  <si>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</si>
  <si>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</si>
  <si>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</si>
  <si>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</si>
  <si>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</si>
  <si>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</si>
  <si>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</si>
  <si>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</si>
  <si>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</si>
  <si>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</si>
  <si>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</si>
  <si>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</si>
  <si>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</si>
  <si>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</si>
  <si>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</si>
  <si>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</si>
  <si>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</si>
  <si>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</si>
  <si>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</si>
  <si>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</si>
  <si>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</si>
  <si>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</si>
  <si>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</si>
  <si>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</si>
  <si>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</si>
  <si>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</si>
  <si>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</si>
  <si>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</si>
  <si>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John Sulllivan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</si>
  <si>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</si>
  <si>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</si>
  <si>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</si>
  <si>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</si>
  <si>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</si>
  <si>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</si>
  <si>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</si>
  <si>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</si>
  <si>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Scott Rathburn</t>
  </si>
  <si>
    <t>Peter Shearer</t>
  </si>
  <si>
    <t xml:space="preserve">Bill </t>
  </si>
  <si>
    <t>Wt %</t>
  </si>
  <si>
    <t>Raul</t>
  </si>
  <si>
    <t>Aaron</t>
  </si>
  <si>
    <t xml:space="preserve">Charlie </t>
  </si>
  <si>
    <t>dnf</t>
  </si>
  <si>
    <t>KiteBoard</t>
  </si>
  <si>
    <t>John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</si>
</sst>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quotePrefix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167" fontId="6" fillId="0" borderId="13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9" fillId="0" borderId="1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4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7.28125" style="75" bestFit="1" customWidth="1"/>
    <col min="2" max="2" width="5.421875" style="75" bestFit="1" customWidth="1"/>
    <col min="3" max="3" width="17.57421875" style="76" bestFit="1" customWidth="1"/>
    <col min="4" max="4" width="15.7109375" style="76" bestFit="1" customWidth="1"/>
    <col min="5" max="5" width="6.8515625" style="77" bestFit="1" customWidth="1"/>
    <col min="6" max="6" width="6.140625" style="76" bestFit="1" customWidth="1"/>
    <col min="7" max="7" width="3.8515625" style="76" bestFit="1" customWidth="1"/>
    <col min="8" max="9" width="3.421875" style="76" bestFit="1" customWidth="1"/>
    <col min="10" max="10" width="3.7109375" style="76" bestFit="1" customWidth="1"/>
    <col min="11" max="11" width="3.8515625" style="76" bestFit="1" customWidth="1"/>
    <col min="12" max="12" width="7.57421875" style="78" bestFit="1" customWidth="1"/>
    <col min="13" max="13" width="7.57421875" style="79" bestFit="1" customWidth="1"/>
    <col min="14" max="14" width="6.57421875" style="80" bestFit="1" customWidth="1"/>
    <col min="15" max="15" width="7.57421875" style="80" bestFit="1" customWidth="1"/>
    <col min="16" max="16" width="3.57421875" style="76" bestFit="1" customWidth="1"/>
    <col min="17" max="17" width="3.8515625" style="76" bestFit="1" customWidth="1"/>
    <col min="18" max="18" width="4.00390625" style="76" bestFit="1" customWidth="1"/>
    <col min="19" max="19" width="7.57421875" style="81" bestFit="1" customWidth="1"/>
    <col min="20" max="20" width="9.421875" style="81" bestFit="1" customWidth="1"/>
    <col min="21" max="16384" width="8.8515625" style="76" customWidth="1"/>
  </cols>
  <sheetData>
    <row r="1" spans="1:20" s="32" customFormat="1" ht="12.75">
      <c r="A1" s="27" t="s">
        <v>442</v>
      </c>
      <c r="B1" s="71"/>
      <c r="D1" s="52" t="s">
        <v>441</v>
      </c>
      <c r="E1" s="51">
        <v>3</v>
      </c>
      <c r="F1" s="28"/>
      <c r="G1" s="28"/>
      <c r="H1" s="84"/>
      <c r="I1" s="84"/>
      <c r="J1" s="84"/>
      <c r="K1" s="30"/>
      <c r="L1" s="30"/>
      <c r="M1" s="86" t="s">
        <v>445</v>
      </c>
      <c r="N1" s="87"/>
      <c r="O1" s="50"/>
      <c r="P1" s="85" t="s">
        <v>443</v>
      </c>
      <c r="Q1" s="85"/>
      <c r="R1" s="85"/>
      <c r="S1" s="85"/>
      <c r="T1" s="85"/>
    </row>
    <row r="2" spans="1:20" s="32" customFormat="1" ht="12.75">
      <c r="A2" s="27" t="s">
        <v>320</v>
      </c>
      <c r="B2" s="27" t="s">
        <v>405</v>
      </c>
      <c r="C2" s="27" t="s">
        <v>321</v>
      </c>
      <c r="D2" s="27" t="s">
        <v>322</v>
      </c>
      <c r="E2" s="67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462</v>
      </c>
      <c r="M2" s="34" t="s">
        <v>327</v>
      </c>
      <c r="N2" s="31" t="s">
        <v>328</v>
      </c>
      <c r="O2" s="31" t="s">
        <v>329</v>
      </c>
      <c r="P2" s="64" t="s">
        <v>330</v>
      </c>
      <c r="Q2" s="53" t="s">
        <v>319</v>
      </c>
      <c r="R2" s="53" t="s">
        <v>331</v>
      </c>
      <c r="S2" s="48" t="s">
        <v>332</v>
      </c>
      <c r="T2" s="48" t="s">
        <v>333</v>
      </c>
    </row>
    <row r="3" spans="1:20" s="32" customFormat="1" ht="12.75">
      <c r="A3" s="68">
        <v>4</v>
      </c>
      <c r="B3" s="41">
        <v>1</v>
      </c>
      <c r="C3" s="69" t="s">
        <v>459</v>
      </c>
      <c r="D3" s="69" t="s">
        <v>461</v>
      </c>
      <c r="E3" s="69">
        <v>241</v>
      </c>
      <c r="F3" s="69" t="s">
        <v>35</v>
      </c>
      <c r="G3" s="37">
        <v>410</v>
      </c>
      <c r="J3" s="32" t="str">
        <f aca="true" t="shared" si="0" ref="J3:J10">IF(OR(F3="",K3="nl"),"",IF(L3&lt;70,"L4",IF(L3&lt;80,"L3",IF(L3&lt;90,"L2",IF(L3&lt;100,"L1",IF(L3&gt;130,"H3",IF(L3&gt;120,"H2",IF(L3&gt;110,"H1",""))))))))</f>
        <v>H2</v>
      </c>
      <c r="K3" s="32">
        <f>IF(F3="","",INDEX(Portsmouth!$A$1:J$999,MATCH(F3,Portsmouth!$B$1:$B$999,0),3))</f>
        <v>330</v>
      </c>
      <c r="L3" s="38">
        <f aca="true" t="shared" si="1" ref="L3:L10">IF(F3="","",IF(K3="nl",100,100*G3/K3))</f>
        <v>124.24242424242425</v>
      </c>
      <c r="M3" s="39">
        <f>IF(F3="","",INDEX(Portsmouth!$A$1:$J$999,MATCH(F3,Portsmouth!$B$1:$B$999,0),$E$1+5))</f>
        <v>63.9</v>
      </c>
      <c r="N3" s="40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1.013</v>
      </c>
      <c r="O3" s="40">
        <f aca="true" t="shared" si="2" ref="O3:O10">IF(F3="","",M3*N3)</f>
        <v>64.7307</v>
      </c>
      <c r="P3" s="65">
        <v>1</v>
      </c>
      <c r="Q3" s="54">
        <v>15</v>
      </c>
      <c r="R3" s="54">
        <v>53</v>
      </c>
      <c r="S3" s="49">
        <f aca="true" t="shared" si="3" ref="S3:S10">IF(R3="","",IF(TYPE(R3)=2,R3,(P3*60+Q3+(R3/60))))</f>
        <v>75.88333333333334</v>
      </c>
      <c r="T3" s="49">
        <f aca="true" t="shared" si="4" ref="T3:T10">IF(S3="","",IF(TYPE(R3)=2,S3,S3/(O3*0.01)))</f>
        <v>117.22927966688657</v>
      </c>
    </row>
    <row r="4" spans="1:20" s="32" customFormat="1" ht="12.75">
      <c r="A4" s="68">
        <v>8</v>
      </c>
      <c r="B4" s="41">
        <v>2</v>
      </c>
      <c r="C4" s="69" t="s">
        <v>450</v>
      </c>
      <c r="D4" s="69" t="s">
        <v>464</v>
      </c>
      <c r="E4" s="69">
        <v>2524</v>
      </c>
      <c r="F4" s="69" t="s">
        <v>35</v>
      </c>
      <c r="G4" s="37">
        <v>330</v>
      </c>
      <c r="J4" s="32">
        <f t="shared" si="0"/>
      </c>
      <c r="K4" s="32">
        <f>IF(F4="","",INDEX(Portsmouth!$A$1:J$999,MATCH(F4,Portsmouth!$B$1:$B$999,0),3))</f>
        <v>330</v>
      </c>
      <c r="L4" s="38">
        <f t="shared" si="1"/>
        <v>100</v>
      </c>
      <c r="M4" s="39">
        <f>IF(F4="","",INDEX(Portsmouth!$A$1:$J$999,MATCH(F4,Portsmouth!$B$1:$B$999,0),$E$1+5))</f>
        <v>63.9</v>
      </c>
      <c r="N4" s="40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40">
        <f t="shared" si="2"/>
        <v>63.9</v>
      </c>
      <c r="P4" s="65">
        <v>1</v>
      </c>
      <c r="Q4" s="54">
        <v>16</v>
      </c>
      <c r="R4" s="54">
        <v>15</v>
      </c>
      <c r="S4" s="49">
        <f t="shared" si="3"/>
        <v>76.25</v>
      </c>
      <c r="T4" s="49">
        <f t="shared" si="4"/>
        <v>119.32707355242566</v>
      </c>
    </row>
    <row r="5" spans="1:20" s="32" customFormat="1" ht="12.75">
      <c r="A5" s="68">
        <v>3</v>
      </c>
      <c r="B5" s="41">
        <v>3</v>
      </c>
      <c r="C5" s="70" t="s">
        <v>393</v>
      </c>
      <c r="D5" s="69"/>
      <c r="E5" s="70"/>
      <c r="F5" s="72" t="s">
        <v>100</v>
      </c>
      <c r="G5" s="45"/>
      <c r="J5" s="32">
        <f t="shared" si="0"/>
      </c>
      <c r="K5" s="32" t="str">
        <f>IF(F5="","",INDEX(Portsmouth!$A$1:J$999,MATCH(F5,Portsmouth!$B$1:$B$999,0),3))</f>
        <v>nl</v>
      </c>
      <c r="L5" s="38">
        <f t="shared" si="1"/>
        <v>100</v>
      </c>
      <c r="M5" s="39">
        <f>IF(F5="","",INDEX(Portsmouth!$A$1:$J$999,MATCH(F5,Portsmouth!$B$1:$B$999,0),$E$1+5))</f>
        <v>86.2</v>
      </c>
      <c r="N5" s="40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40">
        <f t="shared" si="2"/>
        <v>86.2</v>
      </c>
      <c r="P5" s="65">
        <v>1</v>
      </c>
      <c r="Q5" s="54">
        <v>48</v>
      </c>
      <c r="R5" s="54">
        <v>24</v>
      </c>
      <c r="S5" s="49">
        <f t="shared" si="3"/>
        <v>108.4</v>
      </c>
      <c r="T5" s="49">
        <f t="shared" si="4"/>
        <v>125.75406032482597</v>
      </c>
    </row>
    <row r="6" spans="1:20" s="32" customFormat="1" ht="12.75">
      <c r="A6" s="68">
        <v>2</v>
      </c>
      <c r="B6" s="41">
        <v>4</v>
      </c>
      <c r="C6" s="69" t="s">
        <v>394</v>
      </c>
      <c r="D6" s="69" t="s">
        <v>395</v>
      </c>
      <c r="E6" s="69">
        <v>1011</v>
      </c>
      <c r="F6" s="69" t="s">
        <v>89</v>
      </c>
      <c r="G6" s="37">
        <v>410</v>
      </c>
      <c r="J6" s="32" t="str">
        <f t="shared" si="0"/>
        <v>H3</v>
      </c>
      <c r="K6" s="32">
        <f>IF(F6="","",INDEX(Portsmouth!$A$1:J$999,MATCH(F6,Portsmouth!$B$1:$B$999,0),3))</f>
        <v>295</v>
      </c>
      <c r="L6" s="38">
        <f t="shared" si="1"/>
        <v>138.98305084745763</v>
      </c>
      <c r="M6" s="39">
        <f>IF(F6="","",INDEX(Portsmouth!$A$1:$J$999,MATCH(F6,Portsmouth!$B$1:$B$999,0),$E$1+5))</f>
        <v>66.4</v>
      </c>
      <c r="N6" s="40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1.02</v>
      </c>
      <c r="O6" s="40">
        <f t="shared" si="2"/>
        <v>67.72800000000001</v>
      </c>
      <c r="P6" s="65">
        <v>1</v>
      </c>
      <c r="Q6" s="54">
        <v>25</v>
      </c>
      <c r="R6" s="54">
        <v>44</v>
      </c>
      <c r="S6" s="49">
        <f t="shared" si="3"/>
        <v>85.73333333333333</v>
      </c>
      <c r="T6" s="49">
        <f t="shared" si="4"/>
        <v>126.58477045436646</v>
      </c>
    </row>
    <row r="7" spans="1:20" s="32" customFormat="1" ht="12.75">
      <c r="A7" s="68">
        <v>6</v>
      </c>
      <c r="B7" s="41">
        <v>5</v>
      </c>
      <c r="C7" s="69" t="s">
        <v>451</v>
      </c>
      <c r="D7" s="69" t="s">
        <v>397</v>
      </c>
      <c r="E7" s="69">
        <v>1002</v>
      </c>
      <c r="F7" s="69" t="s">
        <v>35</v>
      </c>
      <c r="G7" s="37">
        <v>380</v>
      </c>
      <c r="J7" s="32" t="str">
        <f t="shared" si="0"/>
        <v>H1</v>
      </c>
      <c r="K7" s="32">
        <f>IF(F7="","",INDEX(Portsmouth!$A$1:J$999,MATCH(F7,Portsmouth!$B$1:$B$999,0),3))</f>
        <v>330</v>
      </c>
      <c r="L7" s="38">
        <f t="shared" si="1"/>
        <v>115.15151515151516</v>
      </c>
      <c r="M7" s="39">
        <f>IF(F7="","",INDEX(Portsmouth!$A$1:$J$999,MATCH(F7,Portsmouth!$B$1:$B$999,0),$E$1+5))</f>
        <v>63.9</v>
      </c>
      <c r="N7" s="40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40">
        <f t="shared" si="2"/>
        <v>64.34729999999999</v>
      </c>
      <c r="P7" s="65">
        <v>1</v>
      </c>
      <c r="Q7" s="54">
        <v>24</v>
      </c>
      <c r="R7" s="54">
        <v>50</v>
      </c>
      <c r="S7" s="49">
        <f t="shared" si="3"/>
        <v>84.83333333333333</v>
      </c>
      <c r="T7" s="49">
        <f t="shared" si="4"/>
        <v>131.83666343938802</v>
      </c>
    </row>
    <row r="8" spans="1:20" s="32" customFormat="1" ht="12.75">
      <c r="A8" s="68">
        <v>7</v>
      </c>
      <c r="B8" s="41">
        <v>6</v>
      </c>
      <c r="C8" s="69" t="s">
        <v>396</v>
      </c>
      <c r="D8" s="69"/>
      <c r="E8" s="69">
        <v>6661</v>
      </c>
      <c r="F8" s="69" t="s">
        <v>83</v>
      </c>
      <c r="G8" s="37">
        <v>200</v>
      </c>
      <c r="J8" s="32" t="str">
        <f t="shared" si="0"/>
        <v>H2</v>
      </c>
      <c r="K8" s="32">
        <f>IF(F8="","",INDEX(Portsmouth!$A$1:J$999,MATCH(F8,Portsmouth!$B$1:$B$999,0),3))</f>
        <v>160</v>
      </c>
      <c r="L8" s="38">
        <f t="shared" si="1"/>
        <v>125</v>
      </c>
      <c r="M8" s="39">
        <f>IF(F8="","",INDEX(Portsmouth!$A$1:$J$999,MATCH(F8,Portsmouth!$B$1:$B$999,0),$E$1+5))</f>
        <v>76.2</v>
      </c>
      <c r="N8" s="40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1.013</v>
      </c>
      <c r="O8" s="40">
        <f t="shared" si="2"/>
        <v>77.19059999999999</v>
      </c>
      <c r="P8" s="65">
        <v>1</v>
      </c>
      <c r="Q8" s="54">
        <v>44</v>
      </c>
      <c r="R8" s="54">
        <v>30</v>
      </c>
      <c r="S8" s="49">
        <f t="shared" si="3"/>
        <v>104.5</v>
      </c>
      <c r="T8" s="49">
        <f t="shared" si="4"/>
        <v>135.3791782937301</v>
      </c>
    </row>
    <row r="9" spans="1:20" s="32" customFormat="1" ht="12.75">
      <c r="A9" s="68">
        <v>1</v>
      </c>
      <c r="B9" s="41">
        <v>7</v>
      </c>
      <c r="C9" s="69" t="s">
        <v>460</v>
      </c>
      <c r="D9" s="69"/>
      <c r="E9" s="69">
        <v>127</v>
      </c>
      <c r="F9" s="69" t="s">
        <v>164</v>
      </c>
      <c r="G9" s="37">
        <v>175</v>
      </c>
      <c r="J9" s="32">
        <f t="shared" si="0"/>
      </c>
      <c r="K9" s="32">
        <f>IF(F9="","",INDEX(Portsmouth!$A$1:J$999,MATCH(F9,Portsmouth!$B$1:$B$999,0),3))</f>
        <v>175</v>
      </c>
      <c r="L9" s="38">
        <f t="shared" si="1"/>
        <v>100</v>
      </c>
      <c r="M9" s="39">
        <f>IF(F9="","",INDEX(Portsmouth!$A$1:$J$999,MATCH(F9,Portsmouth!$B$1:$B$999,0),$E$1+5))</f>
        <v>68</v>
      </c>
      <c r="N9" s="40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40">
        <f t="shared" si="2"/>
        <v>68</v>
      </c>
      <c r="P9" s="65">
        <v>1</v>
      </c>
      <c r="Q9" s="54">
        <v>43</v>
      </c>
      <c r="R9" s="54">
        <v>44</v>
      </c>
      <c r="S9" s="49">
        <f t="shared" si="3"/>
        <v>103.73333333333333</v>
      </c>
      <c r="T9" s="49">
        <f t="shared" si="4"/>
        <v>152.54901960784312</v>
      </c>
    </row>
    <row r="10" spans="1:20" s="74" customFormat="1" ht="12.75">
      <c r="A10" s="68">
        <v>5</v>
      </c>
      <c r="B10" s="41">
        <v>10</v>
      </c>
      <c r="C10" s="73" t="s">
        <v>463</v>
      </c>
      <c r="D10" s="83"/>
      <c r="E10" s="73">
        <v>85713</v>
      </c>
      <c r="F10" s="82" t="s">
        <v>87</v>
      </c>
      <c r="G10" s="74">
        <v>200</v>
      </c>
      <c r="J10" s="32" t="str">
        <f t="shared" si="0"/>
        <v>L4</v>
      </c>
      <c r="K10" s="32">
        <f>IF(F10="","",INDEX(Portsmouth!$A$1:J$999,MATCH(F10,Portsmouth!$B$1:$B$999,0),3))</f>
        <v>295</v>
      </c>
      <c r="L10" s="38">
        <f t="shared" si="1"/>
        <v>67.79661016949153</v>
      </c>
      <c r="M10" s="39">
        <f>IF(F10="","",INDEX(Portsmouth!$A$1:$J$999,MATCH(F10,Portsmouth!$B$1:$B$999,0),$E$1+5))</f>
        <v>73.5</v>
      </c>
      <c r="N10" s="40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0.97</v>
      </c>
      <c r="O10" s="40">
        <f t="shared" si="2"/>
        <v>71.295</v>
      </c>
      <c r="P10" s="65">
        <v>0</v>
      </c>
      <c r="Q10" s="54">
        <v>1</v>
      </c>
      <c r="R10" s="54" t="s">
        <v>466</v>
      </c>
      <c r="S10" s="49" t="str">
        <f t="shared" si="3"/>
        <v>dnf</v>
      </c>
      <c r="T10" s="49" t="str">
        <f t="shared" si="4"/>
        <v>dnf</v>
      </c>
    </row>
    <row r="11" spans="1:20" s="32" customFormat="1" ht="12.75">
      <c r="A11" s="68">
        <v>10</v>
      </c>
      <c r="B11" s="41">
        <v>10</v>
      </c>
      <c r="C11" s="66" t="s">
        <v>465</v>
      </c>
      <c r="D11" s="66"/>
      <c r="E11" s="66">
        <v>136</v>
      </c>
      <c r="F11" s="69" t="s">
        <v>164</v>
      </c>
      <c r="G11" s="32">
        <v>275</v>
      </c>
      <c r="J11" s="32" t="str">
        <f>IF(OR(F11="",K11="nl"),"",IF(L11&lt;70,"L4",IF(L11&lt;80,"L3",IF(L11&lt;90,"L2",IF(L11&lt;100,"L1",IF(L11&gt;130,"H3",IF(L11&gt;120,"H2",IF(L11&gt;110,"H1",""))))))))</f>
        <v>H3</v>
      </c>
      <c r="K11" s="32">
        <f>IF(F11="","",INDEX(Portsmouth!$A$1:J$999,MATCH(F11,Portsmouth!$B$1:$B$999,0),3))</f>
        <v>175</v>
      </c>
      <c r="L11" s="38">
        <f>IF(F11="","",IF(K11="nl",100,100*G11/K11))</f>
        <v>157.14285714285714</v>
      </c>
      <c r="M11" s="39">
        <f>IF(F11="","",INDEX(Portsmouth!$A$1:$J$999,MATCH(F11,Portsmouth!$B$1:$B$999,0),$E$1+5))</f>
        <v>68</v>
      </c>
      <c r="N11" s="40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1.02</v>
      </c>
      <c r="O11" s="40">
        <f>IF(F11="","",M11*N11)</f>
        <v>69.36</v>
      </c>
      <c r="P11" s="65">
        <v>0</v>
      </c>
      <c r="Q11" s="54">
        <v>1</v>
      </c>
      <c r="R11" s="54" t="s">
        <v>466</v>
      </c>
      <c r="S11" s="49" t="str">
        <f>IF(R11="","",IF(TYPE(R11)=2,R11,(P11*60+Q11+(R11/60))))</f>
        <v>dnf</v>
      </c>
      <c r="T11" s="49" t="str">
        <f>IF(S11="","",IF(TYPE(R11)=2,S11,S11/(O11*0.01)))</f>
        <v>dnf</v>
      </c>
    </row>
    <row r="13" spans="1:3" ht="12">
      <c r="A13" s="76"/>
      <c r="C13" s="77" t="s">
        <v>467</v>
      </c>
    </row>
    <row r="14" spans="1:20" s="32" customFormat="1" ht="12.75">
      <c r="A14" s="68">
        <v>9</v>
      </c>
      <c r="B14" s="89" t="s">
        <v>413</v>
      </c>
      <c r="C14" s="69" t="s">
        <v>468</v>
      </c>
      <c r="D14" s="69"/>
      <c r="E14" s="69">
        <v>5644</v>
      </c>
      <c r="F14" s="69" t="s">
        <v>83</v>
      </c>
      <c r="G14" s="37">
        <v>160</v>
      </c>
      <c r="J14" s="32">
        <f>IF(OR(F14="",K14="nl"),"",IF(L14&lt;70,"L4",IF(L14&lt;80,"L3",IF(L14&lt;90,"L2",IF(L14&lt;100,"L1",IF(L14&gt;130,"H3",IF(L14&gt;120,"H2",IF(L14&gt;110,"H1",""))))))))</f>
      </c>
      <c r="K14" s="32">
        <f>IF(F14="","",INDEX(Portsmouth!$A$1:J$999,MATCH(F14,Portsmouth!$B$1:$B$999,0),3))</f>
        <v>160</v>
      </c>
      <c r="L14" s="38">
        <f>IF(F14="","",IF(K14="nl",100,100*G14/K14))</f>
        <v>100</v>
      </c>
      <c r="M14" s="39">
        <f>IF(F14="","",INDEX(Portsmouth!$A$1:$J$999,MATCH(F14,Portsmouth!$B$1:$B$999,0),$E$1+5))</f>
        <v>76.2</v>
      </c>
      <c r="N14" s="40">
        <f>IF(F14="","",IF(H14="",1,INDEX(Adjustment!$A$1:$H$99,MATCH(H14,Adjustment!$B$1:$B$99,0),$E$1+3))*IF(I14="",1,INDEX(Adjustment!$A$1:$H$99,MATCH(I14,Adjustment!$B$1:$B$99,0),$E$1+3))*IF(J14="",1,INDEX(Adjustment!$A$1:$H$99,MATCH(J14,Adjustment!$B$1:$B$99,0),$E$1+3)))</f>
        <v>1</v>
      </c>
      <c r="O14" s="40">
        <f>IF(F14="","",M14*N14)</f>
        <v>76.2</v>
      </c>
      <c r="P14" s="65">
        <v>1</v>
      </c>
      <c r="Q14" s="54">
        <v>38</v>
      </c>
      <c r="R14" s="54">
        <v>1</v>
      </c>
      <c r="S14" s="49">
        <f>IF(R14="","",IF(TYPE(R14)=2,R14,(P14*60+Q14+(R14/60))))</f>
        <v>98.01666666666667</v>
      </c>
      <c r="T14" s="49">
        <f>IF(S14="","",IF(TYPE(R14)=2,S14,S14/(O14*0.01)))</f>
        <v>128.6307961504812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3" sqref="A3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55" bestFit="1" customWidth="1"/>
    <col min="13" max="13" width="4.421875" style="55" bestFit="1" customWidth="1"/>
    <col min="14" max="16384" width="8.8515625" style="32" customWidth="1"/>
  </cols>
  <sheetData>
    <row r="1" spans="1:13" ht="12.75">
      <c r="A1" s="27" t="s">
        <v>442</v>
      </c>
      <c r="B1" s="88" t="s">
        <v>404</v>
      </c>
      <c r="C1" s="88"/>
      <c r="D1" s="88"/>
      <c r="E1" s="88"/>
      <c r="F1" s="88"/>
      <c r="G1" s="88"/>
      <c r="H1" s="88"/>
      <c r="I1" s="88"/>
      <c r="J1" s="88"/>
      <c r="K1" s="88" t="s">
        <v>444</v>
      </c>
      <c r="L1" s="88"/>
      <c r="M1" s="88"/>
    </row>
    <row r="2" spans="1:13" ht="12.75">
      <c r="A2" s="27" t="s">
        <v>320</v>
      </c>
      <c r="B2" s="27" t="s">
        <v>405</v>
      </c>
      <c r="C2" s="27" t="s">
        <v>321</v>
      </c>
      <c r="D2" s="27" t="s">
        <v>322</v>
      </c>
      <c r="E2" s="27" t="s">
        <v>323</v>
      </c>
      <c r="F2" s="30" t="s">
        <v>5</v>
      </c>
      <c r="G2" s="30" t="s">
        <v>406</v>
      </c>
      <c r="H2" s="30" t="s">
        <v>407</v>
      </c>
      <c r="I2" s="30" t="s">
        <v>408</v>
      </c>
      <c r="J2" s="30" t="s">
        <v>409</v>
      </c>
      <c r="K2" s="30" t="s">
        <v>410</v>
      </c>
      <c r="L2" s="56" t="s">
        <v>411</v>
      </c>
      <c r="M2" s="56" t="s">
        <v>412</v>
      </c>
    </row>
    <row r="3" spans="2:13" ht="12.75">
      <c r="B3" s="41"/>
      <c r="C3" s="35"/>
      <c r="D3" s="35"/>
      <c r="E3" s="36"/>
      <c r="F3" s="36"/>
      <c r="G3" s="41"/>
      <c r="H3" s="41"/>
      <c r="I3" s="41"/>
      <c r="J3" s="41"/>
      <c r="K3" s="47">
        <f aca="true" t="shared" si="0" ref="K3:K12">MAX(G3:J3)</f>
        <v>0</v>
      </c>
      <c r="L3" s="55">
        <f aca="true" t="shared" si="1" ref="L3:L12">SUM(G3:J3)</f>
        <v>0</v>
      </c>
      <c r="M3" s="55">
        <f aca="true" t="shared" si="2" ref="M3:M12">L3-K3</f>
        <v>0</v>
      </c>
    </row>
    <row r="4" spans="2:13" ht="12.75">
      <c r="B4" s="41"/>
      <c r="C4" s="42"/>
      <c r="D4" s="42"/>
      <c r="E4" s="46"/>
      <c r="F4" s="44"/>
      <c r="G4" s="41"/>
      <c r="H4" s="41"/>
      <c r="I4" s="41"/>
      <c r="J4" s="41"/>
      <c r="K4" s="47">
        <f t="shared" si="0"/>
        <v>0</v>
      </c>
      <c r="L4" s="55">
        <f t="shared" si="1"/>
        <v>0</v>
      </c>
      <c r="M4" s="55">
        <f t="shared" si="2"/>
        <v>0</v>
      </c>
    </row>
    <row r="5" spans="2:13" ht="12.75">
      <c r="B5" s="41"/>
      <c r="C5" s="35"/>
      <c r="D5" s="35"/>
      <c r="E5" s="36"/>
      <c r="F5" s="36"/>
      <c r="G5" s="41"/>
      <c r="H5" s="41"/>
      <c r="I5" s="41"/>
      <c r="J5" s="41"/>
      <c r="K5" s="47">
        <f t="shared" si="0"/>
        <v>0</v>
      </c>
      <c r="L5" s="55">
        <f t="shared" si="1"/>
        <v>0</v>
      </c>
      <c r="M5" s="55">
        <f t="shared" si="2"/>
        <v>0</v>
      </c>
    </row>
    <row r="6" spans="2:13" ht="12.75">
      <c r="B6" s="41"/>
      <c r="C6" s="35"/>
      <c r="D6" s="35"/>
      <c r="E6" s="36"/>
      <c r="F6" s="36"/>
      <c r="G6" s="41"/>
      <c r="H6" s="41"/>
      <c r="I6" s="41"/>
      <c r="J6" s="41"/>
      <c r="K6" s="47">
        <f t="shared" si="0"/>
        <v>0</v>
      </c>
      <c r="L6" s="55">
        <f t="shared" si="1"/>
        <v>0</v>
      </c>
      <c r="M6" s="55">
        <f t="shared" si="2"/>
        <v>0</v>
      </c>
    </row>
    <row r="7" spans="2:13" ht="12.75">
      <c r="B7" s="41"/>
      <c r="C7" s="35"/>
      <c r="D7" s="35"/>
      <c r="E7" s="36"/>
      <c r="F7" s="36"/>
      <c r="G7" s="41"/>
      <c r="H7" s="41"/>
      <c r="I7" s="41"/>
      <c r="J7" s="41"/>
      <c r="K7" s="47">
        <f t="shared" si="0"/>
        <v>0</v>
      </c>
      <c r="L7" s="55">
        <f t="shared" si="1"/>
        <v>0</v>
      </c>
      <c r="M7" s="55">
        <f t="shared" si="2"/>
        <v>0</v>
      </c>
    </row>
    <row r="8" spans="2:13" ht="12.75">
      <c r="B8" s="41"/>
      <c r="C8" s="35"/>
      <c r="D8" s="35"/>
      <c r="E8" s="36"/>
      <c r="F8" s="36"/>
      <c r="G8" s="41"/>
      <c r="H8" s="41"/>
      <c r="I8" s="41"/>
      <c r="J8" s="41"/>
      <c r="K8" s="47">
        <f>MAX(G8:J8)</f>
        <v>0</v>
      </c>
      <c r="L8" s="55">
        <f>SUM(G8:J8)</f>
        <v>0</v>
      </c>
      <c r="M8" s="55">
        <f>L8-K8</f>
        <v>0</v>
      </c>
    </row>
    <row r="9" spans="2:13" ht="12.75">
      <c r="B9" s="41"/>
      <c r="C9" s="42"/>
      <c r="D9" s="42"/>
      <c r="E9" s="43"/>
      <c r="F9" s="44"/>
      <c r="G9" s="41"/>
      <c r="H9" s="41"/>
      <c r="I9" s="41"/>
      <c r="J9" s="41"/>
      <c r="K9" s="47">
        <f t="shared" si="0"/>
        <v>0</v>
      </c>
      <c r="L9" s="55">
        <f t="shared" si="1"/>
        <v>0</v>
      </c>
      <c r="M9" s="55">
        <f t="shared" si="2"/>
        <v>0</v>
      </c>
    </row>
    <row r="10" spans="2:13" ht="12.75">
      <c r="B10" s="41"/>
      <c r="C10" s="35"/>
      <c r="D10" s="35"/>
      <c r="E10" s="36"/>
      <c r="F10" s="36"/>
      <c r="G10" s="41"/>
      <c r="H10" s="41"/>
      <c r="I10" s="41"/>
      <c r="J10" s="41"/>
      <c r="K10" s="47">
        <f t="shared" si="0"/>
        <v>0</v>
      </c>
      <c r="L10" s="55">
        <f t="shared" si="1"/>
        <v>0</v>
      </c>
      <c r="M10" s="55">
        <f t="shared" si="2"/>
        <v>0</v>
      </c>
    </row>
    <row r="11" spans="2:13" ht="12.75">
      <c r="B11" s="41"/>
      <c r="C11" s="35"/>
      <c r="D11" s="35"/>
      <c r="E11" s="36"/>
      <c r="F11" s="36"/>
      <c r="G11" s="41"/>
      <c r="H11" s="41"/>
      <c r="I11" s="41"/>
      <c r="J11" s="41"/>
      <c r="K11" s="47">
        <f t="shared" si="0"/>
        <v>0</v>
      </c>
      <c r="L11" s="55">
        <f t="shared" si="1"/>
        <v>0</v>
      </c>
      <c r="M11" s="55">
        <f t="shared" si="2"/>
        <v>0</v>
      </c>
    </row>
    <row r="12" spans="2:13" ht="12.75">
      <c r="B12" s="41"/>
      <c r="C12" s="35"/>
      <c r="D12" s="35"/>
      <c r="E12" s="36"/>
      <c r="F12" s="36"/>
      <c r="G12" s="41"/>
      <c r="H12" s="41"/>
      <c r="I12" s="41"/>
      <c r="J12" s="41"/>
      <c r="K12" s="47">
        <f t="shared" si="0"/>
        <v>0</v>
      </c>
      <c r="L12" s="55">
        <f t="shared" si="1"/>
        <v>0</v>
      </c>
      <c r="M12" s="55">
        <f t="shared" si="2"/>
        <v>0</v>
      </c>
    </row>
    <row r="13" spans="2:13" ht="12.75">
      <c r="B13" s="41"/>
      <c r="C13" s="35"/>
      <c r="D13" s="35"/>
      <c r="E13" s="36"/>
      <c r="F13" s="36"/>
      <c r="G13" s="41"/>
      <c r="H13" s="41"/>
      <c r="I13" s="41"/>
      <c r="J13" s="41"/>
      <c r="K13" s="47">
        <f>MAX(G13:J13)</f>
        <v>0</v>
      </c>
      <c r="L13" s="55">
        <f>SUM(G13:J13)</f>
        <v>0</v>
      </c>
      <c r="M13" s="55">
        <f>L13-K13</f>
        <v>0</v>
      </c>
    </row>
    <row r="14" spans="1:13" ht="12">
      <c r="A14" s="28"/>
      <c r="K14" s="47">
        <f aca="true" t="shared" si="3" ref="K14:K22">MAX(G14:J14)</f>
        <v>0</v>
      </c>
      <c r="L14" s="55">
        <f aca="true" t="shared" si="4" ref="L14:L22">SUM(G14:J14)</f>
        <v>0</v>
      </c>
      <c r="M14" s="55">
        <f aca="true" t="shared" si="5" ref="M14:M22">L14-K14</f>
        <v>0</v>
      </c>
    </row>
    <row r="15" spans="1:13" ht="12">
      <c r="A15" s="28"/>
      <c r="K15" s="47">
        <f t="shared" si="3"/>
        <v>0</v>
      </c>
      <c r="L15" s="55">
        <f t="shared" si="4"/>
        <v>0</v>
      </c>
      <c r="M15" s="55">
        <f t="shared" si="5"/>
        <v>0</v>
      </c>
    </row>
    <row r="16" spans="1:13" ht="12">
      <c r="A16" s="28"/>
      <c r="K16" s="47">
        <f t="shared" si="3"/>
        <v>0</v>
      </c>
      <c r="L16" s="55">
        <f t="shared" si="4"/>
        <v>0</v>
      </c>
      <c r="M16" s="55">
        <f t="shared" si="5"/>
        <v>0</v>
      </c>
    </row>
    <row r="17" spans="1:13" ht="12">
      <c r="A17" s="28"/>
      <c r="K17" s="47">
        <f t="shared" si="3"/>
        <v>0</v>
      </c>
      <c r="L17" s="55">
        <f t="shared" si="4"/>
        <v>0</v>
      </c>
      <c r="M17" s="55">
        <f t="shared" si="5"/>
        <v>0</v>
      </c>
    </row>
    <row r="18" spans="1:13" ht="12">
      <c r="A18" s="28"/>
      <c r="K18" s="47">
        <f t="shared" si="3"/>
        <v>0</v>
      </c>
      <c r="L18" s="55">
        <f t="shared" si="4"/>
        <v>0</v>
      </c>
      <c r="M18" s="55">
        <f t="shared" si="5"/>
        <v>0</v>
      </c>
    </row>
    <row r="19" spans="1:13" ht="12">
      <c r="A19" s="28"/>
      <c r="K19" s="47">
        <f t="shared" si="3"/>
        <v>0</v>
      </c>
      <c r="L19" s="55">
        <f t="shared" si="4"/>
        <v>0</v>
      </c>
      <c r="M19" s="55">
        <f t="shared" si="5"/>
        <v>0</v>
      </c>
    </row>
    <row r="20" spans="1:13" ht="12">
      <c r="A20" s="28"/>
      <c r="K20" s="47">
        <f t="shared" si="3"/>
        <v>0</v>
      </c>
      <c r="L20" s="55">
        <f t="shared" si="4"/>
        <v>0</v>
      </c>
      <c r="M20" s="55">
        <f t="shared" si="5"/>
        <v>0</v>
      </c>
    </row>
    <row r="21" spans="1:13" ht="12">
      <c r="A21" s="28"/>
      <c r="K21" s="47">
        <f t="shared" si="3"/>
        <v>0</v>
      </c>
      <c r="L21" s="55">
        <f t="shared" si="4"/>
        <v>0</v>
      </c>
      <c r="M21" s="55">
        <f t="shared" si="5"/>
        <v>0</v>
      </c>
    </row>
    <row r="22" spans="1:13" ht="12">
      <c r="A22" s="28"/>
      <c r="K22" s="47">
        <f t="shared" si="3"/>
        <v>0</v>
      </c>
      <c r="L22" s="55">
        <f t="shared" si="4"/>
        <v>0</v>
      </c>
      <c r="M22" s="55">
        <f t="shared" si="5"/>
        <v>0</v>
      </c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  <row r="29" ht="12">
      <c r="A29" s="28"/>
    </row>
    <row r="30" ht="12">
      <c r="A30" s="28"/>
    </row>
    <row r="31" ht="12">
      <c r="A31" s="28"/>
    </row>
    <row r="32" ht="12">
      <c r="A32" s="28"/>
    </row>
    <row r="33" ht="12">
      <c r="A33" s="28"/>
    </row>
    <row r="34" ht="12">
      <c r="A34" s="28"/>
    </row>
    <row r="35" ht="12">
      <c r="A35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432</v>
      </c>
      <c r="D1" s="26">
        <v>1</v>
      </c>
      <c r="F1">
        <v>1</v>
      </c>
    </row>
    <row r="2" spans="1:6" ht="12.75">
      <c r="A2" t="s">
        <v>391</v>
      </c>
      <c r="D2" s="26">
        <v>2</v>
      </c>
      <c r="F2">
        <f aca="true" t="shared" si="0" ref="F2:F33">F1+1</f>
        <v>2</v>
      </c>
    </row>
    <row r="3" spans="1:6" ht="12.75">
      <c r="A3" t="s">
        <v>392</v>
      </c>
      <c r="D3" s="26">
        <v>3</v>
      </c>
      <c r="F3">
        <f t="shared" si="0"/>
        <v>3</v>
      </c>
    </row>
    <row r="4" spans="1:6" ht="12.75">
      <c r="A4" t="s">
        <v>398</v>
      </c>
      <c r="D4" s="26">
        <v>4</v>
      </c>
      <c r="F4">
        <f t="shared" si="0"/>
        <v>4</v>
      </c>
    </row>
    <row r="5" spans="1:6" ht="12.75">
      <c r="A5" t="s">
        <v>429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431</v>
      </c>
      <c r="D8" s="26">
        <v>8</v>
      </c>
      <c r="F8">
        <f t="shared" si="0"/>
        <v>8</v>
      </c>
    </row>
    <row r="9" spans="1:6" ht="12.75">
      <c r="A9" t="s">
        <v>430</v>
      </c>
      <c r="D9" s="26">
        <v>9</v>
      </c>
      <c r="F9">
        <f t="shared" si="0"/>
        <v>9</v>
      </c>
    </row>
    <row r="10" spans="1:6" ht="12.75">
      <c r="A10" t="s">
        <v>403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399</v>
      </c>
      <c r="D12" s="26">
        <v>12</v>
      </c>
      <c r="F12">
        <f t="shared" si="0"/>
        <v>12</v>
      </c>
    </row>
    <row r="13" spans="1:6" ht="12.75">
      <c r="A13" s="25" t="s">
        <v>400</v>
      </c>
      <c r="D13" s="26">
        <v>13</v>
      </c>
      <c r="F13">
        <f t="shared" si="0"/>
        <v>13</v>
      </c>
    </row>
    <row r="14" spans="1:6" ht="12.75">
      <c r="A14" t="s">
        <v>401</v>
      </c>
      <c r="D14" s="26">
        <v>14</v>
      </c>
      <c r="F14">
        <f t="shared" si="0"/>
        <v>14</v>
      </c>
    </row>
    <row r="15" spans="1:6" ht="12.75">
      <c r="A15" t="s">
        <v>402</v>
      </c>
      <c r="D15" s="26">
        <v>15</v>
      </c>
      <c r="F15">
        <f t="shared" si="0"/>
        <v>15</v>
      </c>
    </row>
    <row r="16" spans="1:6" ht="12.75">
      <c r="A16" t="s">
        <v>433</v>
      </c>
      <c r="D16" s="26">
        <v>16</v>
      </c>
      <c r="F16">
        <f t="shared" si="0"/>
        <v>16</v>
      </c>
    </row>
    <row r="17" spans="1:6" ht="12.75">
      <c r="A17" t="s">
        <v>434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404</v>
      </c>
      <c r="D20" s="26">
        <v>20</v>
      </c>
      <c r="F20">
        <f t="shared" si="0"/>
        <v>20</v>
      </c>
    </row>
    <row r="21" spans="1:6" ht="12.75">
      <c r="A21" t="s">
        <v>435</v>
      </c>
      <c r="D21" s="26">
        <v>21</v>
      </c>
      <c r="F21">
        <f t="shared" si="0"/>
        <v>21</v>
      </c>
    </row>
    <row r="22" spans="1:6" ht="12.75">
      <c r="A22" t="s">
        <v>436</v>
      </c>
      <c r="D22" s="26">
        <v>22</v>
      </c>
      <c r="F22">
        <f t="shared" si="0"/>
        <v>22</v>
      </c>
    </row>
    <row r="23" spans="1:6" ht="12.75">
      <c r="A23" t="s">
        <v>446</v>
      </c>
      <c r="D23" s="26">
        <v>23</v>
      </c>
      <c r="F23">
        <f t="shared" si="0"/>
        <v>23</v>
      </c>
    </row>
    <row r="24" spans="1:6" ht="12.75">
      <c r="A24" t="s">
        <v>447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427</v>
      </c>
      <c r="D26" s="26">
        <v>26</v>
      </c>
      <c r="F26">
        <f t="shared" si="0"/>
        <v>26</v>
      </c>
    </row>
    <row r="27" spans="1:6" ht="12.75">
      <c r="A27" t="s">
        <v>416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417</v>
      </c>
      <c r="D29" s="26">
        <v>29</v>
      </c>
      <c r="F29">
        <f t="shared" si="0"/>
        <v>29</v>
      </c>
    </row>
    <row r="30" spans="1:6" ht="12.75">
      <c r="A30" t="s">
        <v>403</v>
      </c>
      <c r="D30" s="26">
        <v>30</v>
      </c>
      <c r="F30">
        <f t="shared" si="0"/>
        <v>30</v>
      </c>
    </row>
    <row r="31" spans="1:6" ht="12.75">
      <c r="A31" t="s">
        <v>418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419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426</v>
      </c>
      <c r="D36" s="26">
        <v>36</v>
      </c>
      <c r="F36">
        <f t="shared" si="1"/>
        <v>36</v>
      </c>
    </row>
    <row r="37" spans="1:6" ht="12.75">
      <c r="A37" t="s">
        <v>420</v>
      </c>
      <c r="D37" s="26">
        <v>37</v>
      </c>
      <c r="F37">
        <f t="shared" si="1"/>
        <v>37</v>
      </c>
    </row>
    <row r="38" spans="1:6" ht="12.75">
      <c r="A38" t="s">
        <v>421</v>
      </c>
      <c r="D38" s="26">
        <v>38</v>
      </c>
      <c r="F38">
        <f t="shared" si="1"/>
        <v>38</v>
      </c>
    </row>
    <row r="39" spans="1:6" ht="12.75">
      <c r="A39" t="s">
        <v>422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423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424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425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428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437</v>
      </c>
      <c r="D50" s="26">
        <v>50</v>
      </c>
      <c r="F50">
        <f t="shared" si="1"/>
        <v>50</v>
      </c>
    </row>
    <row r="51" ht="12.75">
      <c r="A51" t="s">
        <v>438</v>
      </c>
    </row>
    <row r="52" ht="12.75">
      <c r="A52" t="s">
        <v>439</v>
      </c>
    </row>
    <row r="53" ht="12.75">
      <c r="A53" t="s">
        <v>440</v>
      </c>
    </row>
    <row r="54" ht="12.75">
      <c r="A54" t="s">
        <v>458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338</v>
      </c>
      <c r="B1" s="15" t="s">
        <v>339</v>
      </c>
      <c r="C1" s="15" t="s">
        <v>340</v>
      </c>
      <c r="D1" s="15" t="s">
        <v>341</v>
      </c>
      <c r="E1" s="15" t="s">
        <v>342</v>
      </c>
    </row>
    <row r="2" spans="1:5" ht="12">
      <c r="A2" s="16">
        <v>0</v>
      </c>
      <c r="B2" s="16" t="s">
        <v>343</v>
      </c>
      <c r="C2" s="16" t="s">
        <v>344</v>
      </c>
      <c r="D2" s="16" t="s">
        <v>345</v>
      </c>
      <c r="E2" s="17" t="s">
        <v>346</v>
      </c>
    </row>
    <row r="3" spans="1:5" ht="12">
      <c r="A3" s="18"/>
      <c r="B3" s="18"/>
      <c r="C3" s="18" t="s">
        <v>347</v>
      </c>
      <c r="D3" s="18"/>
      <c r="E3" s="19"/>
    </row>
    <row r="4" spans="1:5" ht="12">
      <c r="A4" s="18"/>
      <c r="B4" s="18"/>
      <c r="C4" s="18" t="s">
        <v>348</v>
      </c>
      <c r="D4" s="18" t="s">
        <v>349</v>
      </c>
      <c r="E4" s="19"/>
    </row>
    <row r="5" spans="1:5" ht="12">
      <c r="A5" s="18"/>
      <c r="B5" s="18"/>
      <c r="C5" s="18" t="s">
        <v>350</v>
      </c>
      <c r="D5" s="18"/>
      <c r="E5" s="19"/>
    </row>
    <row r="6" spans="1:5" ht="12">
      <c r="A6" s="18">
        <v>1</v>
      </c>
      <c r="B6" s="18" t="s">
        <v>351</v>
      </c>
      <c r="C6" s="18" t="s">
        <v>352</v>
      </c>
      <c r="D6" s="18" t="s">
        <v>353</v>
      </c>
      <c r="E6" s="19" t="s">
        <v>354</v>
      </c>
    </row>
    <row r="7" spans="1:5" ht="12">
      <c r="A7" s="18"/>
      <c r="B7" s="18"/>
      <c r="C7" s="18" t="s">
        <v>355</v>
      </c>
      <c r="D7" s="18"/>
      <c r="E7" s="19"/>
    </row>
    <row r="8" spans="1:5" ht="12">
      <c r="A8" s="18"/>
      <c r="B8" s="18"/>
      <c r="C8" s="57" t="s">
        <v>356</v>
      </c>
      <c r="D8" s="18" t="s">
        <v>357</v>
      </c>
      <c r="E8" s="19"/>
    </row>
    <row r="9" spans="1:5" ht="12.75" thickBot="1">
      <c r="A9" s="20"/>
      <c r="B9" s="20"/>
      <c r="C9" s="20" t="s">
        <v>358</v>
      </c>
      <c r="D9" s="20"/>
      <c r="E9" s="21"/>
    </row>
    <row r="10" spans="1:5" ht="12">
      <c r="A10" s="22">
        <v>2</v>
      </c>
      <c r="B10" s="16" t="s">
        <v>359</v>
      </c>
      <c r="C10" s="16" t="s">
        <v>360</v>
      </c>
      <c r="D10" s="16" t="s">
        <v>361</v>
      </c>
      <c r="E10" s="17" t="s">
        <v>362</v>
      </c>
    </row>
    <row r="11" spans="1:5" ht="12">
      <c r="A11" s="23"/>
      <c r="B11" s="18"/>
      <c r="C11" s="18" t="s">
        <v>363</v>
      </c>
      <c r="D11" s="18"/>
      <c r="E11" s="19"/>
    </row>
    <row r="12" spans="1:5" ht="12">
      <c r="A12" s="23"/>
      <c r="B12" s="18"/>
      <c r="C12" s="57" t="s">
        <v>364</v>
      </c>
      <c r="D12" s="18" t="s">
        <v>365</v>
      </c>
      <c r="E12" s="19"/>
    </row>
    <row r="13" spans="1:5" ht="12">
      <c r="A13" s="23"/>
      <c r="B13" s="18"/>
      <c r="C13" s="18" t="s">
        <v>366</v>
      </c>
      <c r="D13" s="18"/>
      <c r="E13" s="19"/>
    </row>
    <row r="14" spans="1:5" ht="12">
      <c r="A14" s="23">
        <v>3</v>
      </c>
      <c r="B14" s="18" t="s">
        <v>367</v>
      </c>
      <c r="C14" s="18" t="s">
        <v>368</v>
      </c>
      <c r="D14" s="18" t="s">
        <v>369</v>
      </c>
      <c r="E14" s="19" t="s">
        <v>370</v>
      </c>
    </row>
    <row r="15" spans="1:5" ht="12">
      <c r="A15" s="23"/>
      <c r="B15" s="18"/>
      <c r="C15" s="18" t="s">
        <v>371</v>
      </c>
      <c r="D15" s="18"/>
      <c r="E15" s="19"/>
    </row>
    <row r="16" spans="1:5" ht="12">
      <c r="A16" s="23"/>
      <c r="B16" s="18"/>
      <c r="C16" s="57" t="s">
        <v>372</v>
      </c>
      <c r="D16" s="18" t="s">
        <v>373</v>
      </c>
      <c r="E16" s="19"/>
    </row>
    <row r="17" spans="1:5" ht="12.75" thickBot="1">
      <c r="A17" s="24"/>
      <c r="B17" s="20"/>
      <c r="C17" s="20" t="s">
        <v>374</v>
      </c>
      <c r="D17" s="20"/>
      <c r="E17" s="21"/>
    </row>
    <row r="18" spans="1:5" ht="12">
      <c r="A18" s="22">
        <v>4</v>
      </c>
      <c r="B18" s="16" t="s">
        <v>375</v>
      </c>
      <c r="C18" s="16" t="s">
        <v>376</v>
      </c>
      <c r="D18" s="16" t="s">
        <v>377</v>
      </c>
      <c r="E18" s="17" t="s">
        <v>378</v>
      </c>
    </row>
    <row r="19" spans="1:5" ht="12">
      <c r="A19" s="23"/>
      <c r="B19" s="18"/>
      <c r="C19" s="18" t="s">
        <v>379</v>
      </c>
      <c r="D19" s="18"/>
      <c r="E19" s="19"/>
    </row>
    <row r="20" spans="1:5" ht="12">
      <c r="A20" s="23"/>
      <c r="B20" s="18"/>
      <c r="C20" s="57" t="s">
        <v>380</v>
      </c>
      <c r="D20" s="18" t="s">
        <v>381</v>
      </c>
      <c r="E20" s="19"/>
    </row>
    <row r="21" spans="1:5" ht="12.75" thickBot="1">
      <c r="A21" s="24"/>
      <c r="B21" s="20"/>
      <c r="C21" s="20" t="s">
        <v>382</v>
      </c>
      <c r="D21" s="20"/>
      <c r="E21" s="21"/>
    </row>
    <row r="22" spans="1:5" ht="12">
      <c r="A22" s="22">
        <v>5</v>
      </c>
      <c r="B22" s="16" t="s">
        <v>383</v>
      </c>
      <c r="C22" s="16" t="s">
        <v>384</v>
      </c>
      <c r="D22" s="16" t="s">
        <v>385</v>
      </c>
      <c r="E22" s="17" t="s">
        <v>386</v>
      </c>
    </row>
    <row r="23" spans="1:5" ht="12">
      <c r="A23" s="23"/>
      <c r="B23" s="18"/>
      <c r="C23" s="18" t="s">
        <v>387</v>
      </c>
      <c r="D23" s="18"/>
      <c r="E23" s="19"/>
    </row>
    <row r="24" spans="1:5" ht="12">
      <c r="A24" s="23"/>
      <c r="B24" s="18"/>
      <c r="C24" s="57" t="s">
        <v>388</v>
      </c>
      <c r="D24" s="18" t="s">
        <v>389</v>
      </c>
      <c r="E24" s="19"/>
    </row>
    <row r="25" spans="1:5" ht="12.75" thickBot="1">
      <c r="A25" s="24"/>
      <c r="B25" s="20"/>
      <c r="C25" s="20" t="s">
        <v>390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415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414</v>
      </c>
      <c r="B2" s="1" t="s">
        <v>335</v>
      </c>
      <c r="C2" s="1" t="s">
        <v>336</v>
      </c>
      <c r="D2" s="1" t="s">
        <v>337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413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414</v>
      </c>
      <c r="B2" s="1" t="s">
        <v>334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413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448</v>
      </c>
      <c r="B24" t="s">
        <v>449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3" width="7.8515625" style="0" bestFit="1" customWidth="1"/>
    <col min="4" max="4" width="7.140625" style="0" bestFit="1" customWidth="1"/>
    <col min="5" max="5" width="8.421875" style="0" bestFit="1" customWidth="1"/>
    <col min="6" max="6" width="5.8515625" style="0" bestFit="1" customWidth="1"/>
    <col min="7" max="7" width="11.8515625" style="0" bestFit="1" customWidth="1"/>
    <col min="8" max="8" width="8.421875" style="0" bestFit="1" customWidth="1"/>
    <col min="9" max="9" width="2.8515625" style="58" bestFit="1" customWidth="1"/>
    <col min="10" max="10" width="3.8515625" style="58" bestFit="1" customWidth="1"/>
    <col min="11" max="11" width="4.00390625" style="58" bestFit="1" customWidth="1"/>
  </cols>
  <sheetData>
    <row r="1" spans="2:11" ht="12.75">
      <c r="B1" s="63" t="s">
        <v>452</v>
      </c>
      <c r="C1" s="62" t="s">
        <v>457</v>
      </c>
      <c r="D1" t="s">
        <v>332</v>
      </c>
      <c r="E1" t="s">
        <v>453</v>
      </c>
      <c r="F1" t="s">
        <v>454</v>
      </c>
      <c r="G1" t="s">
        <v>455</v>
      </c>
      <c r="H1" t="s">
        <v>456</v>
      </c>
      <c r="I1" s="64" t="s">
        <v>330</v>
      </c>
      <c r="J1" s="53" t="s">
        <v>319</v>
      </c>
      <c r="K1" s="53" t="s">
        <v>331</v>
      </c>
    </row>
    <row r="2" spans="1:11" ht="12.75">
      <c r="A2" s="26">
        <v>1</v>
      </c>
      <c r="B2" s="59">
        <v>0.4996527777777778</v>
      </c>
      <c r="C2" s="59">
        <v>0.6403125</v>
      </c>
      <c r="D2" s="59">
        <f>C2-B2</f>
        <v>0.14065972222222217</v>
      </c>
      <c r="E2" s="60">
        <f>D2</f>
        <v>0.14065972222222217</v>
      </c>
      <c r="F2">
        <f>I2/24</f>
        <v>0.125</v>
      </c>
      <c r="G2">
        <f>J2/60/24</f>
        <v>0.015277777777777777</v>
      </c>
      <c r="H2" s="60">
        <f>E2-F2-G2</f>
        <v>0.00038194444444439486</v>
      </c>
      <c r="I2" s="61">
        <f>ROUNDDOWN($D2*24,0)</f>
        <v>3</v>
      </c>
      <c r="J2" s="61">
        <f>ROUNDDOWN(($D2*24-I2)*60,0)</f>
        <v>22</v>
      </c>
      <c r="K2" s="61">
        <f>H2*60*60*24</f>
        <v>32.999999999995715</v>
      </c>
    </row>
    <row r="3" spans="1:8" ht="12.75">
      <c r="A3" s="26">
        <v>2</v>
      </c>
      <c r="E3" s="60"/>
      <c r="F3" s="60"/>
      <c r="G3" s="60"/>
      <c r="H3" s="60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2013-10-21T14:22:01Z</dcterms:modified>
  <cp:category/>
  <cp:version/>
  <cp:contentType/>
  <cp:contentStatus/>
</cp:coreProperties>
</file>