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674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Portsmouth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<sst xmlns="http://schemas.openxmlformats.org/spreadsheetml/2006/main" count="733" uniqueCount="487">
  <si>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</si>
  <si>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</si>
  <si>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</si>
  <si>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</si>
  <si>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</si>
  <si>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</si>
  <si>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</si>
  <si>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</si>
  <si>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</si>
  <si>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</si>
  <si>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</si>
  <si>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</si>
  <si>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</si>
  <si>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</si>
  <si>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</si>
  <si>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</si>
  <si>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</si>
  <si>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</si>
  <si>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</si>
  <si>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</si>
  <si>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</si>
  <si>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</si>
  <si>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</si>
  <si>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</si>
  <si>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</si>
  <si>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</si>
  <si>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</si>
  <si>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</si>
  <si>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</si>
  <si>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</si>
  <si>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</si>
  <si>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</si>
  <si>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</si>
  <si>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</si>
  <si>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</si>
  <si>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</si>
  <si>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</si>
  <si>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</si>
  <si>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</si>
  <si>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</si>
  <si>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</si>
  <si>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</si>
  <si>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</si>
  <si>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</si>
  <si>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</si>
  <si>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</si>
  <si>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</si>
  <si>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</si>
  <si>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</si>
  <si>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</si>
  <si>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</si>
  <si>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</si>
  <si>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</si>
  <si>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</si>
  <si>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</si>
  <si>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</si>
  <si>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</si>
  <si>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</si>
  <si>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</si>
  <si>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</si>
  <si>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</si>
  <si>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</si>
  <si>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</si>
  <si>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</si>
  <si>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</si>
  <si>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</si>
  <si>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</si>
  <si>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</si>
  <si>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</si>
  <si>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</si>
  <si>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</si>
  <si>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</si>
  <si>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</si>
  <si>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</si>
  <si>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</si>
  <si>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</si>
  <si>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</si>
  <si>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</si>
  <si>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</si>
  <si>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</si>
  <si>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</si>
  <si>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</si>
  <si>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</si>
  <si>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</si>
  <si>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</si>
  <si>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</si>
  <si>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</si>
  <si>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</si>
  <si>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</si>
  <si>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</si>
  <si>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</si>
  <si>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</si>
  <si>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</si>
  <si>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</si>
  <si>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</si>
  <si>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</si>
  <si>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</si>
  <si>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</si>
  <si>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</si>
  <si>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</si>
  <si>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</si>
  <si>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</si>
  <si>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</si>
  <si>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</si>
  <si>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</si>
  <si>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</si>
  <si>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</si>
  <si>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</si>
  <si>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</si>
  <si>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</si>
  <si>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</si>
  <si>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</si>
  <si>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</si>
  <si>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</si>
  <si>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</si>
  <si>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</si>
  <si>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</si>
  <si>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</si>
  <si>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</si>
  <si>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</si>
  <si>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</si>
  <si>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</si>
  <si>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</si>
  <si>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</si>
  <si>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</si>
  <si>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</si>
  <si>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</si>
  <si>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</si>
  <si>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</si>
  <si>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</si>
  <si>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</si>
  <si>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</si>
  <si>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</si>
  <si>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</si>
  <si>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</si>
  <si>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</si>
  <si>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</si>
  <si>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</si>
  <si>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</si>
  <si>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</si>
  <si>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</si>
  <si>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</si>
  <si>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</si>
  <si>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</si>
  <si>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</si>
  <si>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</si>
  <si>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</si>
  <si>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</si>
  <si>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</si>
  <si>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</si>
  <si>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</si>
  <si>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</si>
  <si>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</si>
  <si>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</si>
  <si>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</si>
  <si>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</si>
  <si>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</si>
  <si>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</si>
  <si>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</si>
  <si>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</si>
  <si>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</si>
  <si>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</si>
  <si>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</si>
  <si>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</si>
  <si>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</si>
  <si>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</si>
  <si>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</si>
  <si>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</si>
  <si>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</si>
  <si>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</si>
  <si>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</si>
  <si>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</si>
  <si>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</si>
  <si>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</si>
  <si>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</si>
  <si>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</si>
  <si>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</si>
  <si>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</si>
  <si>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</si>
  <si>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</si>
  <si>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</si>
  <si>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</si>
  <si>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</si>
  <si>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</si>
  <si>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</si>
  <si>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</si>
  <si>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</si>
  <si>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</si>
  <si>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</si>
  <si>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</si>
  <si>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</si>
  <si>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</si>
  <si>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</si>
  <si>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</si>
  <si>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</si>
  <si>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</si>
  <si>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</si>
  <si>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</si>
  <si>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</si>
  <si>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</si>
  <si>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</si>
  <si>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</si>
  <si>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</si>
  <si>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</si>
  <si>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</si>
  <si>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</si>
  <si>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</si>
  <si>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</si>
  <si>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</si>
  <si>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</si>
  <si>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</si>
  <si>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</si>
  <si>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</si>
  <si>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</si>
  <si>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</si>
  <si>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</si>
  <si>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</si>
  <si>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</si>
  <si>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</si>
  <si>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</si>
  <si>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</si>
  <si>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</si>
  <si>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</si>
  <si>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</si>
  <si>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</si>
  <si>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</si>
  <si>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</si>
  <si>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</si>
  <si>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</si>
  <si>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</si>
  <si>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</si>
  <si>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</si>
  <si>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</si>
  <si>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</si>
  <si>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</si>
  <si>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</si>
  <si>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</si>
  <si>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</si>
  <si>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</si>
  <si>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</si>
  <si>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</si>
  <si>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</si>
  <si>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</si>
  <si>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</si>
  <si>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</si>
  <si>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</si>
  <si>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</si>
  <si>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</si>
  <si>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</si>
  <si>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</si>
  <si>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</si>
  <si>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</si>
  <si>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</si>
  <si>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</si>
  <si>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</si>
  <si>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</si>
  <si>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</si>
  <si>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</si>
  <si>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</si>
  <si>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</si>
  <si>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</si>
  <si>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</si>
  <si>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</si>
  <si>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</si>
  <si>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</si>
  <si>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</si>
  <si>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</si>
  <si>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</si>
  <si>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</si>
  <si>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</si>
  <si>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</si>
  <si>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</si>
  <si>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</si>
  <si>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</si>
  <si>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</si>
  <si>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</si>
  <si>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</si>
  <si>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</si>
  <si>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</si>
  <si>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</si>
  <si>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</si>
  <si>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</si>
  <si>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</si>
  <si>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</si>
  <si>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</si>
  <si>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</si>
  <si>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</si>
  <si>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</si>
  <si>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</si>
  <si>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</si>
  <si>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</si>
  <si>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</si>
  <si>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</si>
  <si>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</si>
  <si>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</si>
  <si>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</si>
  <si>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</si>
  <si>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</si>
  <si>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</si>
  <si>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</si>
  <si>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</si>
  <si>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</si>
  <si>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</si>
  <si>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</si>
  <si>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</si>
  <si>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</si>
  <si>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</si>
  <si>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</si>
  <si>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</si>
  <si>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</si>
  <si>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</si>
  <si>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</si>
  <si>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</si>
  <si>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</si>
  <si>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</si>
  <si>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</si>
  <si>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</si>
  <si>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</si>
  <si>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</si>
  <si>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</si>
  <si>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</si>
  <si>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</si>
  <si>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</si>
  <si>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</si>
  <si>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</si>
  <si>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</si>
  <si>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</si>
  <si>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</si>
  <si>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</si>
  <si>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</si>
  <si>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</si>
  <si>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</si>
  <si>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</si>
  <si>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</si>
  <si>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</si>
  <si>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</si>
  <si>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</si>
  <si>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</si>
  <si>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</si>
  <si>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</si>
  <si>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</si>
  <si>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</si>
  <si>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</si>
  <si>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</si>
  <si>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</si>
  <si>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</si>
  <si>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</si>
  <si>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</si>
  <si>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</si>
  <si>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</si>
  <si>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</si>
  <si>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</si>
  <si>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</si>
  <si>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</si>
  <si>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</si>
  <si>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</si>
  <si>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</si>
  <si>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</si>
  <si>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</si>
  <si>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</si>
  <si>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</si>
  <si>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</si>
  <si>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</si>
  <si>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</si>
  <si>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</si>
  <si>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</si>
  <si>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</si>
  <si>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</si>
  <si>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</si>
  <si>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</si>
  <si>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</si>
  <si>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</si>
  <si>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</si>
  <si>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</si>
  <si>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</si>
  <si>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</si>
  <si>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</si>
  <si>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</si>
  <si>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</si>
  <si>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</si>
  <si>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</si>
  <si>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</si>
  <si>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</si>
  <si>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</si>
  <si>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</si>
  <si>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</si>
  <si>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</si>
  <si>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</si>
  <si>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</si>
  <si>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</si>
  <si>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</si>
  <si>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</si>
  <si>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</si>
  <si>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</si>
  <si>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</si>
  <si>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</si>
  <si>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</si>
  <si>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</si>
  <si>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</si>
  <si>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</si>
  <si>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</si>
  <si>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Tommy Butler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</si>
  <si>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</si>
  <si>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</si>
  <si>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</si>
  <si>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</si>
  <si>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</si>
  <si>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</si>
  <si>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</si>
  <si>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</si>
  <si>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</si>
  <si>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</si>
  <si>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</si>
  <si>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</si>
  <si>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</si>
  <si>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</si>
  <si>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</si>
  <si>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</si>
  <si>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</si>
  <si>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</si>
  <si>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</si>
  <si>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</si>
  <si>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</si>
  <si>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</si>
  <si>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</si>
  <si>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</si>
  <si>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</si>
  <si>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</si>
  <si>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</si>
  <si>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</si>
  <si>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</si>
  <si>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</si>
  <si>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</si>
  <si>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</si>
  <si>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</si>
  <si>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</si>
  <si>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</si>
  <si>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</si>
  <si>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</si>
  <si>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</si>
  <si>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</si>
  <si>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</si>
  <si>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</si>
  <si>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</si>
  <si>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</si>
  <si>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</si>
  <si>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</si>
  <si>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</si>
  <si>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</si>
  <si>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</si>
  <si>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</si>
  <si>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</si>
  <si>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</si>
  <si>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</si>
  <si>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</si>
  <si>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</si>
  <si>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</si>
  <si>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</si>
  <si>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</si>
  <si>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</si>
  <si>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</si>
  <si>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</si>
  <si>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</si>
  <si>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</si>
  <si>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</si>
  <si>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</si>
  <si>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Greg Raybon</t>
  </si>
  <si>
    <t>Mark Modderman</t>
  </si>
  <si>
    <t>Kat Kulkoski</t>
  </si>
  <si>
    <t>Tom Cottingham</t>
  </si>
  <si>
    <t>T</t>
  </si>
  <si>
    <t>Gary Butler</t>
  </si>
  <si>
    <t>Member</t>
  </si>
  <si>
    <t>Scot Rathburn</t>
  </si>
  <si>
    <t>Bill Dolan</t>
  </si>
  <si>
    <t>Katie Fliet</t>
  </si>
  <si>
    <t>K</t>
  </si>
  <si>
    <t>DNF</t>
  </si>
  <si>
    <t>stars</t>
  </si>
  <si>
    <t>Rich Mcveigh</t>
  </si>
  <si>
    <t>Carol Hilk</t>
  </si>
  <si>
    <t>Juan Eroles</t>
  </si>
  <si>
    <t>Flavio Pardo</t>
  </si>
  <si>
    <t>N18</t>
  </si>
  <si>
    <t>Laura</t>
  </si>
  <si>
    <t>Birthday boy</t>
  </si>
  <si>
    <t>Mike Evans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</si>
</sst>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1" xfId="15" applyNumberFormat="1" applyFont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69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421875" style="70" bestFit="1" customWidth="1"/>
    <col min="2" max="2" width="5.57421875" style="70" bestFit="1" customWidth="1"/>
    <col min="3" max="3" width="17.57421875" style="32" bestFit="1" customWidth="1"/>
    <col min="4" max="4" width="15.8515625" style="32" bestFit="1" customWidth="1"/>
    <col min="5" max="5" width="7.00390625" style="47" bestFit="1" customWidth="1"/>
    <col min="6" max="6" width="6.140625" style="32" bestFit="1" customWidth="1"/>
    <col min="7" max="7" width="4.00390625" style="32" bestFit="1" customWidth="1"/>
    <col min="8" max="9" width="3.421875" style="32" bestFit="1" customWidth="1"/>
    <col min="10" max="11" width="3.8515625" style="32" bestFit="1" customWidth="1"/>
    <col min="12" max="12" width="7.8515625" style="38" bestFit="1" customWidth="1"/>
    <col min="13" max="13" width="7.8515625" style="39" bestFit="1" customWidth="1"/>
    <col min="14" max="14" width="6.8515625" style="40" bestFit="1" customWidth="1"/>
    <col min="15" max="15" width="7.8515625" style="40" bestFit="1" customWidth="1"/>
    <col min="16" max="16" width="3.8515625" style="66" bestFit="1" customWidth="1"/>
    <col min="17" max="17" width="4.00390625" style="55" bestFit="1" customWidth="1"/>
    <col min="18" max="18" width="4.140625" style="55" bestFit="1" customWidth="1"/>
    <col min="19" max="19" width="7.57421875" style="50" bestFit="1" customWidth="1"/>
    <col min="20" max="20" width="9.421875" style="50" bestFit="1" customWidth="1"/>
    <col min="21" max="21" width="8.8515625" style="70" customWidth="1"/>
    <col min="22" max="16384" width="8.8515625" style="32" customWidth="1"/>
  </cols>
  <sheetData>
    <row r="1" spans="1:20" ht="12.75">
      <c r="A1" s="27" t="s">
        <v>448</v>
      </c>
      <c r="B1" s="74"/>
      <c r="C1" s="52">
        <v>3</v>
      </c>
      <c r="D1" s="53" t="s">
        <v>447</v>
      </c>
      <c r="E1" s="69"/>
      <c r="F1" s="28"/>
      <c r="G1" s="28"/>
      <c r="H1" s="76" t="s">
        <v>319</v>
      </c>
      <c r="I1" s="76"/>
      <c r="J1" s="76"/>
      <c r="K1" s="30" t="s">
        <v>320</v>
      </c>
      <c r="L1" s="30" t="s">
        <v>394</v>
      </c>
      <c r="M1" s="78" t="s">
        <v>451</v>
      </c>
      <c r="N1" s="79"/>
      <c r="O1" s="51"/>
      <c r="P1" s="77" t="s">
        <v>449</v>
      </c>
      <c r="Q1" s="77"/>
      <c r="R1" s="77"/>
      <c r="S1" s="77"/>
      <c r="T1" s="77"/>
    </row>
    <row r="2" spans="1:21" ht="12.75">
      <c r="A2" s="27" t="s">
        <v>321</v>
      </c>
      <c r="B2" s="27" t="s">
        <v>411</v>
      </c>
      <c r="C2" s="27" t="s">
        <v>322</v>
      </c>
      <c r="D2" s="27" t="s">
        <v>323</v>
      </c>
      <c r="E2" s="69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65" t="s">
        <v>333</v>
      </c>
      <c r="Q2" s="54" t="s">
        <v>320</v>
      </c>
      <c r="R2" s="54" t="s">
        <v>334</v>
      </c>
      <c r="S2" s="49" t="s">
        <v>335</v>
      </c>
      <c r="T2" s="49" t="s">
        <v>336</v>
      </c>
      <c r="U2" s="49" t="s">
        <v>472</v>
      </c>
    </row>
    <row r="3" spans="1:21" ht="12.75">
      <c r="A3" s="70">
        <v>10</v>
      </c>
      <c r="B3" s="26">
        <v>1</v>
      </c>
      <c r="C3" s="67" t="s">
        <v>479</v>
      </c>
      <c r="D3" s="67" t="s">
        <v>480</v>
      </c>
      <c r="E3" s="67">
        <v>102285</v>
      </c>
      <c r="F3" s="67" t="s">
        <v>81</v>
      </c>
      <c r="G3" s="32">
        <v>300</v>
      </c>
      <c r="J3" s="32">
        <f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38">
        <f>IF(F3="","",IF(K3="nl",100,100*G3/K3))</f>
        <v>105.26315789473684</v>
      </c>
      <c r="M3" s="39">
        <f>IF(F3="","",INDEX(Portsmouth!$A$1:$J$999,MATCH(F3,Portsmouth!$B$1:$B$999,0),$C$1+5))</f>
        <v>78.7</v>
      </c>
      <c r="N3" s="40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40">
        <f>IF(F3="","",M3*N3)</f>
        <v>78.7</v>
      </c>
      <c r="P3" s="66">
        <v>2</v>
      </c>
      <c r="Q3" s="55">
        <v>42</v>
      </c>
      <c r="R3" s="55">
        <v>7</v>
      </c>
      <c r="S3" s="50">
        <f>IF(R3="","",IF(TYPE(R3)=2,R3,(P3*60+Q3+(R3/60))))</f>
        <v>162.11666666666667</v>
      </c>
      <c r="T3" s="50">
        <f>IF(S3="","",IF(TYPE(R3)=2,S3,S3/(O3*0.01)))</f>
        <v>205.99322321050403</v>
      </c>
      <c r="U3" s="70" t="s">
        <v>434</v>
      </c>
    </row>
    <row r="4" spans="1:21" ht="12.75">
      <c r="A4" s="70">
        <v>7</v>
      </c>
      <c r="B4" s="26">
        <v>2</v>
      </c>
      <c r="C4" s="71" t="s">
        <v>466</v>
      </c>
      <c r="D4" s="71" t="s">
        <v>485</v>
      </c>
      <c r="E4" s="71">
        <v>111718</v>
      </c>
      <c r="F4" s="71" t="s">
        <v>81</v>
      </c>
      <c r="G4" s="37">
        <v>295</v>
      </c>
      <c r="J4" s="32">
        <f aca="true" t="shared" si="0" ref="J4:J15">IF(OR(F4="",K4="nl"),"",IF(L4&lt;70,"L4",IF(L4&lt;80,"L3",IF(L4&lt;90,"L2",IF(L4&lt;100,"L1",IF(L4&gt;130,"H3",IF(L4&gt;120,"H2",IF(L4&gt;110,"H1",""))))))))</f>
      </c>
      <c r="K4" s="32">
        <f>IF(F4="","",INDEX(Portsmouth!$A$1:J$999,MATCH(F4,Portsmouth!$B$1:$B$999,0),3))</f>
        <v>285</v>
      </c>
      <c r="L4" s="38">
        <f aca="true" t="shared" si="1" ref="L4:L15">IF(F4="","",IF(K4="nl",100,100*G4/K4))</f>
        <v>103.50877192982456</v>
      </c>
      <c r="M4" s="39">
        <f>IF(F4="","",INDEX(Portsmouth!$A$1:$J$999,MATCH(F4,Portsmouth!$B$1:$B$999,0),$C$1+5))</f>
        <v>78.7</v>
      </c>
      <c r="N4" s="40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</v>
      </c>
      <c r="O4" s="40">
        <f aca="true" t="shared" si="2" ref="O4:O15">IF(F4="","",M4*N4)</f>
        <v>78.7</v>
      </c>
      <c r="P4" s="66">
        <v>2</v>
      </c>
      <c r="Q4" s="55">
        <v>48</v>
      </c>
      <c r="R4" s="55">
        <v>41</v>
      </c>
      <c r="S4" s="50">
        <f aca="true" t="shared" si="3" ref="S4:S15">IF(R4="","",IF(TYPE(R4)=2,R4,(P4*60+Q4+(R4/60))))</f>
        <v>168.68333333333334</v>
      </c>
      <c r="T4" s="50">
        <f aca="true" t="shared" si="4" ref="T4:T15">IF(S4="","",IF(TYPE(R4)=2,S4,S4/(O4*0.01)))</f>
        <v>214.3371452774248</v>
      </c>
      <c r="U4" s="70" t="s">
        <v>434</v>
      </c>
    </row>
    <row r="5" spans="1:21" ht="12.75">
      <c r="A5" s="70">
        <v>14</v>
      </c>
      <c r="B5" s="26">
        <v>3</v>
      </c>
      <c r="C5" s="71" t="s">
        <v>467</v>
      </c>
      <c r="D5" s="71" t="s">
        <v>484</v>
      </c>
      <c r="E5" s="71">
        <v>112187</v>
      </c>
      <c r="F5" s="71" t="s">
        <v>81</v>
      </c>
      <c r="G5" s="37">
        <v>310</v>
      </c>
      <c r="J5" s="32">
        <f t="shared" si="0"/>
      </c>
      <c r="K5" s="32">
        <f>IF(F5="","",INDEX(Portsmouth!$A$1:J$999,MATCH(F5,Portsmouth!$B$1:$B$999,0),3))</f>
        <v>285</v>
      </c>
      <c r="L5" s="38">
        <f t="shared" si="1"/>
        <v>108.7719298245614</v>
      </c>
      <c r="M5" s="39">
        <f>IF(F5="","",INDEX(Portsmouth!$A$1:$J$999,MATCH(F5,Portsmouth!$B$1:$B$999,0),$C$1+5))</f>
        <v>78.7</v>
      </c>
      <c r="N5" s="40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</v>
      </c>
      <c r="O5" s="40">
        <f t="shared" si="2"/>
        <v>78.7</v>
      </c>
      <c r="P5" s="66">
        <v>2</v>
      </c>
      <c r="Q5" s="55">
        <v>52</v>
      </c>
      <c r="R5" s="55">
        <v>40</v>
      </c>
      <c r="S5" s="50">
        <f t="shared" si="3"/>
        <v>172.66666666666666</v>
      </c>
      <c r="T5" s="50">
        <f t="shared" si="4"/>
        <v>219.39855993223208</v>
      </c>
      <c r="U5" s="70" t="s">
        <v>434</v>
      </c>
    </row>
    <row r="6" spans="1:21" ht="12.75">
      <c r="A6" s="70">
        <v>2</v>
      </c>
      <c r="B6" s="26">
        <v>4</v>
      </c>
      <c r="C6" s="71" t="s">
        <v>456</v>
      </c>
      <c r="D6" s="71" t="s">
        <v>457</v>
      </c>
      <c r="E6" s="71">
        <v>2492</v>
      </c>
      <c r="F6" s="71" t="s">
        <v>35</v>
      </c>
      <c r="G6" s="37">
        <v>365</v>
      </c>
      <c r="J6" s="32" t="str">
        <f t="shared" si="0"/>
        <v>H1</v>
      </c>
      <c r="K6" s="32">
        <f>IF(F6="","",INDEX(Portsmouth!$A$1:J$999,MATCH(F6,Portsmouth!$B$1:$B$999,0),3))</f>
        <v>330</v>
      </c>
      <c r="L6" s="38">
        <f t="shared" si="1"/>
        <v>110.60606060606061</v>
      </c>
      <c r="M6" s="39">
        <f>IF(F6="","",INDEX(Portsmouth!$A$1:$J$999,MATCH(F6,Portsmouth!$B$1:$B$999,0),$C$1+5))</f>
        <v>63.9</v>
      </c>
      <c r="N6" s="40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1.007</v>
      </c>
      <c r="O6" s="40">
        <f t="shared" si="2"/>
        <v>64.34729999999999</v>
      </c>
      <c r="P6" s="66">
        <v>2</v>
      </c>
      <c r="Q6" s="55">
        <v>33</v>
      </c>
      <c r="R6" s="55">
        <v>35</v>
      </c>
      <c r="S6" s="50">
        <f t="shared" si="3"/>
        <v>153.58333333333334</v>
      </c>
      <c r="T6" s="50">
        <f t="shared" si="4"/>
        <v>238.67875316187835</v>
      </c>
      <c r="U6" s="70" t="s">
        <v>434</v>
      </c>
    </row>
    <row r="7" spans="1:21" ht="12.75">
      <c r="A7" s="70">
        <v>13</v>
      </c>
      <c r="B7" s="26">
        <v>5</v>
      </c>
      <c r="C7" s="71" t="s">
        <v>402</v>
      </c>
      <c r="D7" s="71"/>
      <c r="E7" s="71">
        <v>723</v>
      </c>
      <c r="F7" s="71" t="s">
        <v>164</v>
      </c>
      <c r="G7" s="37">
        <v>175</v>
      </c>
      <c r="J7" s="32">
        <f t="shared" si="0"/>
      </c>
      <c r="K7" s="32">
        <f>IF(F7="","",INDEX(Portsmouth!$A$1:J$999,MATCH(F7,Portsmouth!$B$1:$B$999,0),3))</f>
        <v>175</v>
      </c>
      <c r="L7" s="38">
        <f t="shared" si="1"/>
        <v>100</v>
      </c>
      <c r="M7" s="39">
        <f>IF(F7="","",INDEX(Portsmouth!$A$1:$J$999,MATCH(F7,Portsmouth!$B$1:$B$999,0),$C$1+5))</f>
        <v>68</v>
      </c>
      <c r="N7" s="40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40">
        <f t="shared" si="2"/>
        <v>68</v>
      </c>
      <c r="P7" s="66">
        <v>2</v>
      </c>
      <c r="Q7" s="55">
        <v>42</v>
      </c>
      <c r="R7" s="55">
        <v>30</v>
      </c>
      <c r="S7" s="50">
        <f t="shared" si="3"/>
        <v>162.5</v>
      </c>
      <c r="T7" s="50">
        <f t="shared" si="4"/>
        <v>238.9705882352941</v>
      </c>
      <c r="U7" s="70" t="s">
        <v>434</v>
      </c>
    </row>
    <row r="8" spans="1:21" ht="12.75">
      <c r="A8" s="70">
        <v>5</v>
      </c>
      <c r="B8" s="26">
        <v>6</v>
      </c>
      <c r="C8" s="67" t="s">
        <v>473</v>
      </c>
      <c r="D8" s="71" t="s">
        <v>474</v>
      </c>
      <c r="E8" s="71">
        <v>241</v>
      </c>
      <c r="F8" s="71" t="s">
        <v>35</v>
      </c>
      <c r="G8" s="37">
        <v>385</v>
      </c>
      <c r="J8" s="32" t="str">
        <f t="shared" si="0"/>
        <v>H1</v>
      </c>
      <c r="K8" s="32">
        <f>IF(F8="","",INDEX(Portsmouth!$A$1:J$999,MATCH(F8,Portsmouth!$B$1:$B$999,0),3))</f>
        <v>330</v>
      </c>
      <c r="L8" s="38">
        <f t="shared" si="1"/>
        <v>116.66666666666667</v>
      </c>
      <c r="M8" s="39">
        <f>IF(F8="","",INDEX(Portsmouth!$A$1:$J$999,MATCH(F8,Portsmouth!$B$1:$B$999,0),$C$1+5))</f>
        <v>63.9</v>
      </c>
      <c r="N8" s="40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1.007</v>
      </c>
      <c r="O8" s="40">
        <f t="shared" si="2"/>
        <v>64.34729999999999</v>
      </c>
      <c r="P8" s="66">
        <v>2</v>
      </c>
      <c r="Q8" s="55">
        <v>36</v>
      </c>
      <c r="R8" s="55">
        <v>13</v>
      </c>
      <c r="S8" s="50">
        <f t="shared" si="3"/>
        <v>156.21666666666667</v>
      </c>
      <c r="T8" s="50">
        <f t="shared" si="4"/>
        <v>242.77112896215797</v>
      </c>
      <c r="U8" s="70" t="s">
        <v>434</v>
      </c>
    </row>
    <row r="9" spans="1:21" ht="12.75">
      <c r="A9" s="70">
        <v>8</v>
      </c>
      <c r="B9" s="26">
        <v>7</v>
      </c>
      <c r="C9" s="68" t="s">
        <v>401</v>
      </c>
      <c r="D9" s="68" t="s">
        <v>471</v>
      </c>
      <c r="E9" s="73" t="s">
        <v>478</v>
      </c>
      <c r="F9" s="71" t="s">
        <v>91</v>
      </c>
      <c r="G9" s="37">
        <v>400</v>
      </c>
      <c r="J9" s="32" t="str">
        <f t="shared" si="0"/>
        <v>H2</v>
      </c>
      <c r="K9" s="32">
        <f>IF(F9="","",INDEX(Portsmouth!$A$1:J$999,MATCH(F9,Portsmouth!$B$1:$B$999,0),3))</f>
        <v>330</v>
      </c>
      <c r="L9" s="38">
        <f t="shared" si="1"/>
        <v>121.21212121212122</v>
      </c>
      <c r="M9" s="39">
        <f>IF(F9="","",INDEX(Portsmouth!$A$1:$J$999,MATCH(F9,Portsmouth!$B$1:$B$999,0),$C$1+5))</f>
        <v>69.2</v>
      </c>
      <c r="N9" s="40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1.013</v>
      </c>
      <c r="O9" s="40">
        <f t="shared" si="2"/>
        <v>70.0996</v>
      </c>
      <c r="P9" s="66">
        <v>2</v>
      </c>
      <c r="Q9" s="55">
        <v>51</v>
      </c>
      <c r="R9" s="55">
        <v>30</v>
      </c>
      <c r="S9" s="50">
        <f t="shared" si="3"/>
        <v>171.5</v>
      </c>
      <c r="T9" s="50">
        <f t="shared" si="4"/>
        <v>244.65189530325424</v>
      </c>
      <c r="U9" s="70" t="s">
        <v>434</v>
      </c>
    </row>
    <row r="10" spans="1:21" ht="12.75">
      <c r="A10" s="70">
        <v>12</v>
      </c>
      <c r="B10" s="26">
        <v>8</v>
      </c>
      <c r="C10" s="72" t="s">
        <v>397</v>
      </c>
      <c r="D10" s="71"/>
      <c r="E10" s="72"/>
      <c r="F10" s="75" t="s">
        <v>100</v>
      </c>
      <c r="G10" s="45"/>
      <c r="J10" s="32">
        <f t="shared" si="0"/>
      </c>
      <c r="K10" s="32" t="str">
        <f>IF(F10="","",INDEX(Portsmouth!$A$1:J$999,MATCH(F10,Portsmouth!$B$1:$B$999,0),3))</f>
        <v>nl</v>
      </c>
      <c r="L10" s="38">
        <f t="shared" si="1"/>
        <v>100</v>
      </c>
      <c r="M10" s="39">
        <f>IF(F10="","",INDEX(Portsmouth!$A$1:$J$999,MATCH(F10,Portsmouth!$B$1:$B$999,0),$C$1+5))</f>
        <v>86.2</v>
      </c>
      <c r="N10" s="40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</v>
      </c>
      <c r="O10" s="40">
        <f t="shared" si="2"/>
        <v>86.2</v>
      </c>
      <c r="P10" s="66">
        <v>3</v>
      </c>
      <c r="Q10" s="55">
        <v>42</v>
      </c>
      <c r="R10" s="55">
        <v>51</v>
      </c>
      <c r="S10" s="50">
        <f t="shared" si="3"/>
        <v>222.85</v>
      </c>
      <c r="T10" s="50">
        <f t="shared" si="4"/>
        <v>258.5266821345707</v>
      </c>
      <c r="U10" s="70" t="s">
        <v>434</v>
      </c>
    </row>
    <row r="11" spans="1:21" ht="12.75">
      <c r="A11" s="70">
        <v>8</v>
      </c>
      <c r="B11" s="26">
        <v>9</v>
      </c>
      <c r="C11" s="71" t="s">
        <v>400</v>
      </c>
      <c r="D11" s="71"/>
      <c r="E11" s="71">
        <v>6661</v>
      </c>
      <c r="F11" s="71" t="s">
        <v>83</v>
      </c>
      <c r="G11" s="37">
        <v>200</v>
      </c>
      <c r="J11" s="32" t="str">
        <f t="shared" si="0"/>
        <v>H2</v>
      </c>
      <c r="K11" s="32">
        <f>IF(F11="","",INDEX(Portsmouth!$A$1:J$999,MATCH(F11,Portsmouth!$B$1:$B$999,0),3))</f>
        <v>160</v>
      </c>
      <c r="L11" s="38">
        <f t="shared" si="1"/>
        <v>125</v>
      </c>
      <c r="M11" s="39">
        <f>IF(F11="","",INDEX(Portsmouth!$A$1:$J$999,MATCH(F11,Portsmouth!$B$1:$B$999,0),$C$1+5))</f>
        <v>76.2</v>
      </c>
      <c r="N11" s="40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1.013</v>
      </c>
      <c r="O11" s="40">
        <f t="shared" si="2"/>
        <v>77.19059999999999</v>
      </c>
      <c r="P11" s="66">
        <v>3</v>
      </c>
      <c r="Q11" s="55">
        <v>22</v>
      </c>
      <c r="R11" s="55">
        <v>13</v>
      </c>
      <c r="S11" s="50">
        <f t="shared" si="3"/>
        <v>202.21666666666667</v>
      </c>
      <c r="T11" s="50">
        <f t="shared" si="4"/>
        <v>261.9705853648847</v>
      </c>
      <c r="U11" s="70" t="s">
        <v>434</v>
      </c>
    </row>
    <row r="12" spans="1:21" ht="12.75">
      <c r="A12" s="70">
        <v>3</v>
      </c>
      <c r="B12" s="26">
        <v>10</v>
      </c>
      <c r="C12" s="71" t="s">
        <v>458</v>
      </c>
      <c r="D12" s="71" t="s">
        <v>403</v>
      </c>
      <c r="E12" s="71">
        <v>972</v>
      </c>
      <c r="F12" s="71" t="s">
        <v>170</v>
      </c>
      <c r="G12" s="37">
        <v>380</v>
      </c>
      <c r="J12" s="32" t="str">
        <f t="shared" si="0"/>
        <v>H1</v>
      </c>
      <c r="K12" s="32">
        <f>IF(F12="","",INDEX(Portsmouth!$A$1:J$999,MATCH(F12,Portsmouth!$B$1:$B$999,0),3))</f>
        <v>325</v>
      </c>
      <c r="L12" s="38">
        <f t="shared" si="1"/>
        <v>116.92307692307692</v>
      </c>
      <c r="M12" s="39">
        <f>IF(F12="","",INDEX(Portsmouth!$A$1:$J$999,MATCH(F12,Portsmouth!$B$1:$B$999,0),$C$1+5))</f>
        <v>60.2</v>
      </c>
      <c r="N12" s="40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1.007</v>
      </c>
      <c r="O12" s="40">
        <f t="shared" si="2"/>
        <v>60.621399999999994</v>
      </c>
      <c r="P12" s="66">
        <v>2</v>
      </c>
      <c r="Q12" s="55">
        <v>41</v>
      </c>
      <c r="R12" s="55">
        <v>16</v>
      </c>
      <c r="S12" s="50">
        <f t="shared" si="3"/>
        <v>161.26666666666668</v>
      </c>
      <c r="T12" s="50">
        <f t="shared" si="4"/>
        <v>266.02266966230854</v>
      </c>
      <c r="U12" s="70" t="s">
        <v>434</v>
      </c>
    </row>
    <row r="13" spans="1:21" ht="12.75">
      <c r="A13" s="70">
        <v>1</v>
      </c>
      <c r="B13" s="26">
        <v>11</v>
      </c>
      <c r="C13" s="71" t="s">
        <v>398</v>
      </c>
      <c r="D13" s="71" t="s">
        <v>399</v>
      </c>
      <c r="E13" s="71">
        <v>1011</v>
      </c>
      <c r="F13" s="71" t="s">
        <v>89</v>
      </c>
      <c r="G13" s="37">
        <v>410</v>
      </c>
      <c r="J13" s="32" t="str">
        <f t="shared" si="0"/>
        <v>H3</v>
      </c>
      <c r="K13" s="32">
        <f>IF(F13="","",INDEX(Portsmouth!$A$1:J$999,MATCH(F13,Portsmouth!$B$1:$B$999,0),3))</f>
        <v>295</v>
      </c>
      <c r="L13" s="38">
        <f t="shared" si="1"/>
        <v>138.98305084745763</v>
      </c>
      <c r="M13" s="39">
        <f>IF(F13="","",INDEX(Portsmouth!$A$1:$J$999,MATCH(F13,Portsmouth!$B$1:$B$999,0),$C$1+5))</f>
        <v>66.4</v>
      </c>
      <c r="N13" s="40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</v>
      </c>
      <c r="O13" s="40">
        <f t="shared" si="2"/>
        <v>67.72800000000001</v>
      </c>
      <c r="P13" s="66">
        <v>0</v>
      </c>
      <c r="Q13" s="55">
        <v>1</v>
      </c>
      <c r="R13" s="55" t="s">
        <v>477</v>
      </c>
      <c r="S13" s="50" t="str">
        <f t="shared" si="3"/>
        <v>DNF</v>
      </c>
      <c r="T13" s="50" t="str">
        <f t="shared" si="4"/>
        <v>DNF</v>
      </c>
      <c r="U13" s="70" t="s">
        <v>434</v>
      </c>
    </row>
    <row r="14" spans="1:21" ht="12.75">
      <c r="A14" s="70">
        <v>6</v>
      </c>
      <c r="B14" s="26">
        <v>12</v>
      </c>
      <c r="C14" s="71" t="s">
        <v>468</v>
      </c>
      <c r="D14" s="71" t="s">
        <v>475</v>
      </c>
      <c r="E14" s="71" t="s">
        <v>476</v>
      </c>
      <c r="F14" s="71" t="s">
        <v>110</v>
      </c>
      <c r="G14" s="37">
        <v>280</v>
      </c>
      <c r="J14" s="32">
        <f t="shared" si="0"/>
      </c>
      <c r="K14" s="32" t="str">
        <f>IF(F14="","",INDEX(Portsmouth!$A$1:J$999,MATCH(F14,Portsmouth!$B$1:$B$999,0),3))</f>
        <v>nl</v>
      </c>
      <c r="L14" s="38">
        <f t="shared" si="1"/>
        <v>100</v>
      </c>
      <c r="M14" s="39">
        <f>IF(F14="","",INDEX(Portsmouth!$A$1:$J$999,MATCH(F14,Portsmouth!$B$1:$B$999,0),$C$1+5))</f>
        <v>92.7</v>
      </c>
      <c r="N14" s="40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</v>
      </c>
      <c r="O14" s="40">
        <f t="shared" si="2"/>
        <v>92.7</v>
      </c>
      <c r="P14" s="66">
        <v>0</v>
      </c>
      <c r="Q14" s="55">
        <v>1</v>
      </c>
      <c r="R14" s="55" t="s">
        <v>477</v>
      </c>
      <c r="S14" s="50" t="str">
        <f t="shared" si="3"/>
        <v>DNF</v>
      </c>
      <c r="T14" s="50" t="str">
        <f t="shared" si="4"/>
        <v>DNF</v>
      </c>
      <c r="U14" s="70" t="s">
        <v>434</v>
      </c>
    </row>
    <row r="15" spans="1:21" ht="12.75">
      <c r="A15" s="70">
        <v>7</v>
      </c>
      <c r="B15" s="26">
        <v>13</v>
      </c>
      <c r="C15" s="71" t="s">
        <v>469</v>
      </c>
      <c r="D15" s="71"/>
      <c r="E15" s="71" t="s">
        <v>470</v>
      </c>
      <c r="F15" s="71" t="s">
        <v>110</v>
      </c>
      <c r="G15" s="37"/>
      <c r="J15" s="32">
        <f t="shared" si="0"/>
      </c>
      <c r="K15" s="32" t="str">
        <f>IF(F15="","",INDEX(Portsmouth!$A$1:J$999,MATCH(F15,Portsmouth!$B$1:$B$999,0),3))</f>
        <v>nl</v>
      </c>
      <c r="L15" s="38">
        <f t="shared" si="1"/>
        <v>100</v>
      </c>
      <c r="M15" s="39">
        <f>IF(F15="","",INDEX(Portsmouth!$A$1:$J$999,MATCH(F15,Portsmouth!$B$1:$B$999,0),$C$1+5))</f>
        <v>92.7</v>
      </c>
      <c r="N15" s="40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1</v>
      </c>
      <c r="O15" s="40">
        <f t="shared" si="2"/>
        <v>92.7</v>
      </c>
      <c r="P15" s="66">
        <v>0</v>
      </c>
      <c r="Q15" s="55">
        <v>1</v>
      </c>
      <c r="R15" s="55" t="s">
        <v>477</v>
      </c>
      <c r="S15" s="50" t="str">
        <f t="shared" si="3"/>
        <v>DNF</v>
      </c>
      <c r="T15" s="50" t="str">
        <f t="shared" si="4"/>
        <v>DNF</v>
      </c>
      <c r="U15" s="70" t="s">
        <v>434</v>
      </c>
    </row>
    <row r="16" spans="1:21" ht="12.75">
      <c r="A16" s="70">
        <v>11</v>
      </c>
      <c r="B16" s="26">
        <v>14</v>
      </c>
      <c r="C16" s="67" t="s">
        <v>481</v>
      </c>
      <c r="D16" s="67" t="s">
        <v>482</v>
      </c>
      <c r="E16" s="67">
        <v>292</v>
      </c>
      <c r="F16" s="67" t="s">
        <v>483</v>
      </c>
      <c r="G16" s="32">
        <v>375</v>
      </c>
      <c r="J16" s="32" t="e">
        <f>IF(OR(F16="",K16="nl"),"",IF(L16&lt;70,"L4",IF(L16&lt;80,"L3",IF(L16&lt;90,"L2",IF(L16&lt;100,"L1",IF(L16&gt;130,"H3",IF(L16&gt;120,"H2",IF(L16&gt;110,"H1",""))))))))</f>
        <v>#N/A</v>
      </c>
      <c r="K16" s="32" t="e">
        <f>IF(F16="","",INDEX(Portsmouth!$A$1:J$999,MATCH(F16,Portsmouth!$B$1:$B$999,0),3))</f>
        <v>#N/A</v>
      </c>
      <c r="L16" s="38" t="e">
        <f>IF(F16="","",IF(K16="nl",100,100*G16/K16))</f>
        <v>#N/A</v>
      </c>
      <c r="M16" s="39" t="e">
        <f>IF(F16="","",INDEX(Portsmouth!$A$1:$J$999,MATCH(F16,Portsmouth!$B$1:$B$999,0),$C$1+5))</f>
        <v>#N/A</v>
      </c>
      <c r="N16" s="40" t="e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#N/A</v>
      </c>
      <c r="O16" s="40" t="e">
        <f>IF(F16="","",M16*N16)</f>
        <v>#N/A</v>
      </c>
      <c r="P16" s="66">
        <v>0</v>
      </c>
      <c r="Q16" s="55">
        <v>1</v>
      </c>
      <c r="R16" s="55" t="s">
        <v>477</v>
      </c>
      <c r="S16" s="50" t="str">
        <f>IF(R16="","",IF(TYPE(R16)=2,R16,(P16*60+Q16+(R16/60))))</f>
        <v>DNF</v>
      </c>
      <c r="T16" s="50" t="str">
        <f>IF(S16="","",IF(TYPE(R16)=2,S16,S16/(O16*0.01)))</f>
        <v>DNF</v>
      </c>
      <c r="U16" s="70" t="s">
        <v>434</v>
      </c>
    </row>
    <row r="17" spans="2:6" ht="12.75">
      <c r="B17" s="26"/>
      <c r="C17" s="67"/>
      <c r="D17" s="67"/>
      <c r="E17" s="67"/>
      <c r="F17" s="67"/>
    </row>
    <row r="18" spans="2:6" ht="12.75">
      <c r="B18" s="26"/>
      <c r="C18" s="71" t="s">
        <v>485</v>
      </c>
      <c r="D18" s="67" t="s">
        <v>486</v>
      </c>
      <c r="E18" s="67"/>
      <c r="F18" s="67"/>
    </row>
    <row r="19" spans="2:6" ht="12.75">
      <c r="B19" s="26"/>
      <c r="C19" s="67"/>
      <c r="D19" s="67"/>
      <c r="E19" s="67"/>
      <c r="F19" s="67"/>
    </row>
    <row r="20" spans="2:6" ht="12.75">
      <c r="B20" s="26"/>
      <c r="C20" s="67"/>
      <c r="D20" s="67"/>
      <c r="E20" s="67"/>
      <c r="F20" s="67"/>
    </row>
    <row r="21" spans="2:6" ht="12.75">
      <c r="B21" s="26"/>
      <c r="C21" s="67"/>
      <c r="D21" s="67"/>
      <c r="E21" s="67"/>
      <c r="F21" s="67"/>
    </row>
    <row r="22" spans="2:6" ht="12.75">
      <c r="B22" s="26"/>
      <c r="C22" s="67"/>
      <c r="D22" s="67"/>
      <c r="E22" s="67"/>
      <c r="F22" s="67"/>
    </row>
    <row r="23" spans="2:6" ht="12.75">
      <c r="B23" s="26"/>
      <c r="C23" s="67"/>
      <c r="D23" s="67"/>
      <c r="E23" s="67"/>
      <c r="F23" s="67"/>
    </row>
    <row r="24" spans="2:6" ht="12.75">
      <c r="B24" s="26"/>
      <c r="C24" s="67"/>
      <c r="D24" s="67"/>
      <c r="E24" s="67"/>
      <c r="F24" s="67"/>
    </row>
    <row r="25" spans="2:6" ht="12.75">
      <c r="B25" s="26"/>
      <c r="C25" s="67"/>
      <c r="D25" s="67"/>
      <c r="E25" s="67"/>
      <c r="F25" s="67"/>
    </row>
    <row r="26" spans="2:6" ht="12.75">
      <c r="B26" s="26"/>
      <c r="C26" s="67"/>
      <c r="D26" s="67"/>
      <c r="E26" s="67"/>
      <c r="F26" s="67"/>
    </row>
    <row r="27" spans="2:6" ht="12.75">
      <c r="B27" s="26"/>
      <c r="C27" s="67"/>
      <c r="D27" s="67"/>
      <c r="E27" s="67"/>
      <c r="F27" s="67"/>
    </row>
    <row r="28" spans="2:6" ht="12.75">
      <c r="B28" s="26"/>
      <c r="C28" s="67"/>
      <c r="D28" s="67"/>
      <c r="E28" s="67"/>
      <c r="F28" s="67"/>
    </row>
    <row r="29" spans="2:6" ht="12.75">
      <c r="B29" s="26"/>
      <c r="C29" s="67"/>
      <c r="D29" s="67"/>
      <c r="E29" s="67"/>
      <c r="F29" s="67"/>
    </row>
    <row r="30" spans="2:6" ht="12.75">
      <c r="B30" s="26"/>
      <c r="C30" s="67"/>
      <c r="D30" s="67"/>
      <c r="E30" s="67"/>
      <c r="F30" s="67"/>
    </row>
    <row r="31" spans="2:6" ht="12.75">
      <c r="B31" s="26"/>
      <c r="C31" s="67"/>
      <c r="D31" s="67"/>
      <c r="E31" s="67"/>
      <c r="F31" s="67"/>
    </row>
    <row r="32" spans="2:6" ht="12.75">
      <c r="B32" s="26"/>
      <c r="C32" s="67"/>
      <c r="D32" s="67"/>
      <c r="E32" s="67"/>
      <c r="F32" s="67"/>
    </row>
    <row r="33" spans="2:6" ht="12.75">
      <c r="B33" s="26"/>
      <c r="C33" s="67"/>
      <c r="D33" s="67"/>
      <c r="E33" s="67"/>
      <c r="F33" s="67"/>
    </row>
    <row r="34" spans="2:6" ht="12.75">
      <c r="B34" s="26"/>
      <c r="C34" s="67"/>
      <c r="D34" s="67"/>
      <c r="E34" s="67"/>
      <c r="F34" s="67"/>
    </row>
    <row r="35" spans="2:6" ht="12.75">
      <c r="B35" s="26"/>
      <c r="C35" s="67"/>
      <c r="D35" s="67"/>
      <c r="E35" s="67"/>
      <c r="F35" s="67"/>
    </row>
    <row r="36" spans="2:6" ht="12.75">
      <c r="B36" s="26"/>
      <c r="C36" s="67"/>
      <c r="D36" s="67"/>
      <c r="E36" s="67"/>
      <c r="F36" s="67"/>
    </row>
    <row r="37" spans="2:6" ht="12.75">
      <c r="B37" s="26"/>
      <c r="C37" s="67"/>
      <c r="D37" s="67"/>
      <c r="E37" s="67"/>
      <c r="F37" s="67"/>
    </row>
    <row r="38" spans="2:6" ht="12.75">
      <c r="B38" s="26"/>
      <c r="C38" s="67"/>
      <c r="D38" s="67"/>
      <c r="E38" s="67"/>
      <c r="F38" s="67"/>
    </row>
    <row r="39" spans="2:6" ht="12.75">
      <c r="B39" s="26"/>
      <c r="C39" s="67"/>
      <c r="D39" s="67"/>
      <c r="E39" s="67"/>
      <c r="F39" s="67"/>
    </row>
    <row r="40" spans="2:6" ht="12.75">
      <c r="B40" s="26"/>
      <c r="C40" s="67"/>
      <c r="D40" s="67"/>
      <c r="E40" s="67"/>
      <c r="F40" s="67"/>
    </row>
    <row r="41" spans="2:6" ht="12.75">
      <c r="B41" s="26"/>
      <c r="C41" s="67"/>
      <c r="D41" s="67"/>
      <c r="E41" s="67"/>
      <c r="F41" s="67"/>
    </row>
    <row r="42" spans="2:6" ht="12.75">
      <c r="B42" s="26"/>
      <c r="C42" s="67"/>
      <c r="D42" s="67"/>
      <c r="E42" s="67"/>
      <c r="F42" s="67"/>
    </row>
    <row r="43" spans="2:6" ht="12.75">
      <c r="B43" s="26"/>
      <c r="C43" s="67"/>
      <c r="D43" s="67"/>
      <c r="E43" s="67"/>
      <c r="F43" s="67"/>
    </row>
    <row r="44" spans="2:6" ht="12.75">
      <c r="B44" s="26"/>
      <c r="C44" s="67"/>
      <c r="D44" s="67"/>
      <c r="E44" s="67"/>
      <c r="F44" s="67"/>
    </row>
    <row r="45" spans="2:6" ht="12.75">
      <c r="B45" s="26"/>
      <c r="C45" s="67"/>
      <c r="D45" s="67"/>
      <c r="E45" s="67"/>
      <c r="F45" s="67"/>
    </row>
    <row r="46" spans="2:6" ht="12.75">
      <c r="B46" s="26"/>
      <c r="C46" s="67"/>
      <c r="D46" s="67"/>
      <c r="E46" s="67"/>
      <c r="F46" s="67"/>
    </row>
    <row r="47" spans="2:6" ht="12.75">
      <c r="B47" s="26"/>
      <c r="C47" s="67"/>
      <c r="D47" s="67"/>
      <c r="E47" s="67"/>
      <c r="F47" s="67"/>
    </row>
    <row r="48" spans="2:6" ht="12.75">
      <c r="B48" s="26"/>
      <c r="C48" s="67"/>
      <c r="D48" s="67"/>
      <c r="E48" s="67"/>
      <c r="F48" s="67"/>
    </row>
    <row r="49" spans="2:6" ht="12.75">
      <c r="B49" s="26"/>
      <c r="C49" s="67"/>
      <c r="D49" s="67"/>
      <c r="E49" s="67"/>
      <c r="F49" s="67"/>
    </row>
    <row r="50" spans="2:6" ht="12.75">
      <c r="B50" s="26"/>
      <c r="C50" s="67"/>
      <c r="D50" s="67"/>
      <c r="E50" s="67"/>
      <c r="F50" s="67"/>
    </row>
    <row r="51" spans="2:6" ht="12.75">
      <c r="B51" s="26"/>
      <c r="C51" s="67"/>
      <c r="D51" s="67"/>
      <c r="E51" s="67"/>
      <c r="F51" s="67"/>
    </row>
    <row r="52" spans="2:6" ht="12.75">
      <c r="B52" s="26"/>
      <c r="C52" s="67"/>
      <c r="D52" s="67"/>
      <c r="E52" s="67"/>
      <c r="F52" s="67"/>
    </row>
    <row r="53" spans="2:6" ht="12.75">
      <c r="B53" s="26"/>
      <c r="C53" s="67"/>
      <c r="D53" s="67"/>
      <c r="E53" s="67"/>
      <c r="F53" s="67"/>
    </row>
    <row r="54" spans="2:6" ht="12.75">
      <c r="B54" s="26"/>
      <c r="C54" s="67"/>
      <c r="D54" s="67"/>
      <c r="E54" s="67"/>
      <c r="F54" s="67"/>
    </row>
    <row r="55" spans="2:6" ht="12.75">
      <c r="B55" s="26"/>
      <c r="C55" s="67"/>
      <c r="D55" s="67"/>
      <c r="E55" s="67"/>
      <c r="F55" s="67"/>
    </row>
    <row r="56" spans="2:6" ht="12.75">
      <c r="B56" s="26"/>
      <c r="C56" s="67"/>
      <c r="D56" s="67"/>
      <c r="E56" s="67"/>
      <c r="F56" s="67"/>
    </row>
    <row r="57" spans="2:6" ht="12.75">
      <c r="B57" s="26"/>
      <c r="C57" s="67"/>
      <c r="D57" s="67"/>
      <c r="E57" s="67"/>
      <c r="F57" s="67"/>
    </row>
    <row r="58" spans="2:6" ht="12.75">
      <c r="B58" s="26"/>
      <c r="C58" s="67"/>
      <c r="D58" s="67"/>
      <c r="E58" s="67"/>
      <c r="F58" s="67"/>
    </row>
    <row r="59" spans="2:6" ht="12.75">
      <c r="B59" s="26"/>
      <c r="C59" s="67"/>
      <c r="D59" s="67"/>
      <c r="E59" s="67"/>
      <c r="F59" s="67"/>
    </row>
    <row r="60" spans="2:6" ht="12.75">
      <c r="B60" s="26"/>
      <c r="C60" s="67"/>
      <c r="D60" s="67"/>
      <c r="E60" s="67"/>
      <c r="F60" s="67"/>
    </row>
    <row r="61" spans="2:6" ht="12.75">
      <c r="B61" s="26"/>
      <c r="C61" s="67"/>
      <c r="D61" s="67"/>
      <c r="E61" s="67"/>
      <c r="F61" s="67"/>
    </row>
    <row r="62" spans="2:6" ht="12.75">
      <c r="B62" s="26"/>
      <c r="C62" s="67"/>
      <c r="D62" s="67"/>
      <c r="E62" s="67"/>
      <c r="F62" s="67"/>
    </row>
    <row r="63" spans="2:6" ht="12.75">
      <c r="B63" s="26"/>
      <c r="C63" s="67"/>
      <c r="D63" s="67"/>
      <c r="E63" s="67"/>
      <c r="F63" s="67"/>
    </row>
    <row r="64" spans="2:6" ht="12.75">
      <c r="B64" s="26"/>
      <c r="C64" s="67"/>
      <c r="D64" s="67"/>
      <c r="E64" s="67"/>
      <c r="F64" s="67"/>
    </row>
    <row r="65" spans="2:6" ht="12.75">
      <c r="B65" s="26"/>
      <c r="C65" s="67"/>
      <c r="D65" s="67"/>
      <c r="E65" s="67"/>
      <c r="F65" s="67"/>
    </row>
    <row r="66" spans="2:6" ht="12.75">
      <c r="B66" s="26"/>
      <c r="C66" s="67"/>
      <c r="D66" s="67"/>
      <c r="E66" s="67"/>
      <c r="F66" s="67"/>
    </row>
    <row r="67" spans="2:6" ht="12.75">
      <c r="B67" s="26"/>
      <c r="C67" s="67"/>
      <c r="D67" s="67"/>
      <c r="E67" s="67"/>
      <c r="F67" s="67"/>
    </row>
    <row r="68" spans="2:6" ht="12.75">
      <c r="B68" s="26"/>
      <c r="C68" s="67"/>
      <c r="D68" s="67"/>
      <c r="E68" s="67"/>
      <c r="F68" s="67"/>
    </row>
    <row r="69" spans="2:6" ht="12.75">
      <c r="B69" s="26"/>
      <c r="C69" s="67"/>
      <c r="D69" s="67"/>
      <c r="E69" s="67"/>
      <c r="F69" s="67"/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3" sqref="A3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56" bestFit="1" customWidth="1"/>
    <col min="13" max="13" width="4.421875" style="56" bestFit="1" customWidth="1"/>
    <col min="14" max="16384" width="8.8515625" style="32" customWidth="1"/>
  </cols>
  <sheetData>
    <row r="1" spans="1:13" ht="12.75">
      <c r="A1" s="27" t="s">
        <v>448</v>
      </c>
      <c r="B1" s="80" t="s">
        <v>410</v>
      </c>
      <c r="C1" s="80"/>
      <c r="D1" s="80"/>
      <c r="E1" s="80"/>
      <c r="F1" s="80"/>
      <c r="G1" s="80"/>
      <c r="H1" s="80"/>
      <c r="I1" s="80"/>
      <c r="J1" s="80"/>
      <c r="K1" s="80" t="s">
        <v>450</v>
      </c>
      <c r="L1" s="80"/>
      <c r="M1" s="80"/>
    </row>
    <row r="2" spans="1:13" ht="12.75">
      <c r="A2" s="27" t="s">
        <v>321</v>
      </c>
      <c r="B2" s="27" t="s">
        <v>411</v>
      </c>
      <c r="C2" s="27" t="s">
        <v>322</v>
      </c>
      <c r="D2" s="27" t="s">
        <v>323</v>
      </c>
      <c r="E2" s="27" t="s">
        <v>324</v>
      </c>
      <c r="F2" s="30" t="s">
        <v>5</v>
      </c>
      <c r="G2" s="30" t="s">
        <v>412</v>
      </c>
      <c r="H2" s="30" t="s">
        <v>413</v>
      </c>
      <c r="I2" s="30" t="s">
        <v>414</v>
      </c>
      <c r="J2" s="30" t="s">
        <v>415</v>
      </c>
      <c r="K2" s="30" t="s">
        <v>416</v>
      </c>
      <c r="L2" s="57" t="s">
        <v>417</v>
      </c>
      <c r="M2" s="57" t="s">
        <v>418</v>
      </c>
    </row>
    <row r="3" spans="2:13" ht="12.75">
      <c r="B3" s="41"/>
      <c r="C3" s="35"/>
      <c r="D3" s="35"/>
      <c r="E3" s="36"/>
      <c r="F3" s="36"/>
      <c r="G3" s="41"/>
      <c r="H3" s="41"/>
      <c r="I3" s="41"/>
      <c r="J3" s="41"/>
      <c r="K3" s="48">
        <f aca="true" t="shared" si="0" ref="K3:K12">MAX(G3:J3)</f>
        <v>0</v>
      </c>
      <c r="L3" s="56">
        <f aca="true" t="shared" si="1" ref="L3:L12">SUM(G3:J3)</f>
        <v>0</v>
      </c>
      <c r="M3" s="56">
        <f aca="true" t="shared" si="2" ref="M3:M12">L3-K3</f>
        <v>0</v>
      </c>
    </row>
    <row r="4" spans="2:13" ht="12.75">
      <c r="B4" s="41"/>
      <c r="C4" s="42"/>
      <c r="D4" s="42"/>
      <c r="E4" s="46"/>
      <c r="F4" s="44"/>
      <c r="G4" s="41"/>
      <c r="H4" s="41"/>
      <c r="I4" s="41"/>
      <c r="J4" s="41"/>
      <c r="K4" s="48">
        <f t="shared" si="0"/>
        <v>0</v>
      </c>
      <c r="L4" s="56">
        <f t="shared" si="1"/>
        <v>0</v>
      </c>
      <c r="M4" s="56">
        <f t="shared" si="2"/>
        <v>0</v>
      </c>
    </row>
    <row r="5" spans="2:13" ht="12.75">
      <c r="B5" s="41"/>
      <c r="C5" s="35"/>
      <c r="D5" s="35"/>
      <c r="E5" s="36"/>
      <c r="F5" s="36"/>
      <c r="G5" s="41"/>
      <c r="H5" s="41"/>
      <c r="I5" s="41"/>
      <c r="J5" s="41"/>
      <c r="K5" s="48">
        <f t="shared" si="0"/>
        <v>0</v>
      </c>
      <c r="L5" s="56">
        <f t="shared" si="1"/>
        <v>0</v>
      </c>
      <c r="M5" s="56">
        <f t="shared" si="2"/>
        <v>0</v>
      </c>
    </row>
    <row r="6" spans="2:13" ht="12.75">
      <c r="B6" s="41"/>
      <c r="C6" s="35"/>
      <c r="D6" s="35"/>
      <c r="E6" s="36"/>
      <c r="F6" s="36"/>
      <c r="G6" s="41"/>
      <c r="H6" s="41"/>
      <c r="I6" s="41"/>
      <c r="J6" s="41"/>
      <c r="K6" s="48">
        <f t="shared" si="0"/>
        <v>0</v>
      </c>
      <c r="L6" s="56">
        <f t="shared" si="1"/>
        <v>0</v>
      </c>
      <c r="M6" s="56">
        <f t="shared" si="2"/>
        <v>0</v>
      </c>
    </row>
    <row r="7" spans="2:13" ht="12.75">
      <c r="B7" s="41"/>
      <c r="C7" s="35"/>
      <c r="D7" s="35"/>
      <c r="E7" s="36"/>
      <c r="F7" s="36"/>
      <c r="G7" s="41"/>
      <c r="H7" s="41"/>
      <c r="I7" s="41"/>
      <c r="J7" s="41"/>
      <c r="K7" s="48">
        <f t="shared" si="0"/>
        <v>0</v>
      </c>
      <c r="L7" s="56">
        <f t="shared" si="1"/>
        <v>0</v>
      </c>
      <c r="M7" s="56">
        <f t="shared" si="2"/>
        <v>0</v>
      </c>
    </row>
    <row r="8" spans="2:13" ht="12.75">
      <c r="B8" s="41"/>
      <c r="C8" s="35"/>
      <c r="D8" s="35"/>
      <c r="E8" s="36"/>
      <c r="F8" s="36"/>
      <c r="G8" s="41"/>
      <c r="H8" s="41"/>
      <c r="I8" s="41"/>
      <c r="J8" s="41"/>
      <c r="K8" s="48">
        <f>MAX(G8:J8)</f>
        <v>0</v>
      </c>
      <c r="L8" s="56">
        <f>SUM(G8:J8)</f>
        <v>0</v>
      </c>
      <c r="M8" s="56">
        <f>L8-K8</f>
        <v>0</v>
      </c>
    </row>
    <row r="9" spans="2:13" ht="12.75">
      <c r="B9" s="41"/>
      <c r="C9" s="42"/>
      <c r="D9" s="42"/>
      <c r="E9" s="43"/>
      <c r="F9" s="44"/>
      <c r="G9" s="41"/>
      <c r="H9" s="41"/>
      <c r="I9" s="41"/>
      <c r="J9" s="41"/>
      <c r="K9" s="48">
        <f t="shared" si="0"/>
        <v>0</v>
      </c>
      <c r="L9" s="56">
        <f t="shared" si="1"/>
        <v>0</v>
      </c>
      <c r="M9" s="56">
        <f t="shared" si="2"/>
        <v>0</v>
      </c>
    </row>
    <row r="10" spans="2:13" ht="12.75">
      <c r="B10" s="41"/>
      <c r="C10" s="35"/>
      <c r="D10" s="35"/>
      <c r="E10" s="36"/>
      <c r="F10" s="36"/>
      <c r="G10" s="41"/>
      <c r="H10" s="41"/>
      <c r="I10" s="41"/>
      <c r="J10" s="41"/>
      <c r="K10" s="48">
        <f t="shared" si="0"/>
        <v>0</v>
      </c>
      <c r="L10" s="56">
        <f t="shared" si="1"/>
        <v>0</v>
      </c>
      <c r="M10" s="56">
        <f t="shared" si="2"/>
        <v>0</v>
      </c>
    </row>
    <row r="11" spans="2:13" ht="12.75">
      <c r="B11" s="41"/>
      <c r="C11" s="35"/>
      <c r="D11" s="35"/>
      <c r="E11" s="36"/>
      <c r="F11" s="36"/>
      <c r="G11" s="41"/>
      <c r="H11" s="41"/>
      <c r="I11" s="41"/>
      <c r="J11" s="41"/>
      <c r="K11" s="48">
        <f t="shared" si="0"/>
        <v>0</v>
      </c>
      <c r="L11" s="56">
        <f t="shared" si="1"/>
        <v>0</v>
      </c>
      <c r="M11" s="56">
        <f t="shared" si="2"/>
        <v>0</v>
      </c>
    </row>
    <row r="12" spans="2:13" ht="12.75">
      <c r="B12" s="41"/>
      <c r="C12" s="35"/>
      <c r="D12" s="35"/>
      <c r="E12" s="36"/>
      <c r="F12" s="36"/>
      <c r="G12" s="41"/>
      <c r="H12" s="41"/>
      <c r="I12" s="41"/>
      <c r="J12" s="41"/>
      <c r="K12" s="48">
        <f t="shared" si="0"/>
        <v>0</v>
      </c>
      <c r="L12" s="56">
        <f t="shared" si="1"/>
        <v>0</v>
      </c>
      <c r="M12" s="56">
        <f t="shared" si="2"/>
        <v>0</v>
      </c>
    </row>
    <row r="13" spans="2:13" ht="12.75">
      <c r="B13" s="41"/>
      <c r="C13" s="35"/>
      <c r="D13" s="35"/>
      <c r="E13" s="36"/>
      <c r="F13" s="36"/>
      <c r="G13" s="41"/>
      <c r="H13" s="41"/>
      <c r="I13" s="41"/>
      <c r="J13" s="41"/>
      <c r="K13" s="48">
        <f>MAX(G13:J13)</f>
        <v>0</v>
      </c>
      <c r="L13" s="56">
        <f>SUM(G13:J13)</f>
        <v>0</v>
      </c>
      <c r="M13" s="56">
        <f>L13-K13</f>
        <v>0</v>
      </c>
    </row>
    <row r="14" spans="1:13" ht="12">
      <c r="A14" s="28"/>
      <c r="K14" s="48">
        <f aca="true" t="shared" si="3" ref="K14:K22">MAX(G14:J14)</f>
        <v>0</v>
      </c>
      <c r="L14" s="56">
        <f aca="true" t="shared" si="4" ref="L14:L22">SUM(G14:J14)</f>
        <v>0</v>
      </c>
      <c r="M14" s="56">
        <f aca="true" t="shared" si="5" ref="M14:M22">L14-K14</f>
        <v>0</v>
      </c>
    </row>
    <row r="15" spans="1:13" ht="12">
      <c r="A15" s="28"/>
      <c r="K15" s="48">
        <f t="shared" si="3"/>
        <v>0</v>
      </c>
      <c r="L15" s="56">
        <f t="shared" si="4"/>
        <v>0</v>
      </c>
      <c r="M15" s="56">
        <f t="shared" si="5"/>
        <v>0</v>
      </c>
    </row>
    <row r="16" spans="1:13" ht="12">
      <c r="A16" s="28"/>
      <c r="K16" s="48">
        <f t="shared" si="3"/>
        <v>0</v>
      </c>
      <c r="L16" s="56">
        <f t="shared" si="4"/>
        <v>0</v>
      </c>
      <c r="M16" s="56">
        <f t="shared" si="5"/>
        <v>0</v>
      </c>
    </row>
    <row r="17" spans="1:13" ht="12">
      <c r="A17" s="28"/>
      <c r="K17" s="48">
        <f t="shared" si="3"/>
        <v>0</v>
      </c>
      <c r="L17" s="56">
        <f t="shared" si="4"/>
        <v>0</v>
      </c>
      <c r="M17" s="56">
        <f t="shared" si="5"/>
        <v>0</v>
      </c>
    </row>
    <row r="18" spans="1:13" ht="12">
      <c r="A18" s="28"/>
      <c r="K18" s="48">
        <f t="shared" si="3"/>
        <v>0</v>
      </c>
      <c r="L18" s="56">
        <f t="shared" si="4"/>
        <v>0</v>
      </c>
      <c r="M18" s="56">
        <f t="shared" si="5"/>
        <v>0</v>
      </c>
    </row>
    <row r="19" spans="1:13" ht="12">
      <c r="A19" s="28"/>
      <c r="K19" s="48">
        <f t="shared" si="3"/>
        <v>0</v>
      </c>
      <c r="L19" s="56">
        <f t="shared" si="4"/>
        <v>0</v>
      </c>
      <c r="M19" s="56">
        <f t="shared" si="5"/>
        <v>0</v>
      </c>
    </row>
    <row r="20" spans="1:13" ht="12">
      <c r="A20" s="28"/>
      <c r="K20" s="48">
        <f t="shared" si="3"/>
        <v>0</v>
      </c>
      <c r="L20" s="56">
        <f t="shared" si="4"/>
        <v>0</v>
      </c>
      <c r="M20" s="56">
        <f t="shared" si="5"/>
        <v>0</v>
      </c>
    </row>
    <row r="21" spans="1:13" ht="12">
      <c r="A21" s="28"/>
      <c r="K21" s="48">
        <f t="shared" si="3"/>
        <v>0</v>
      </c>
      <c r="L21" s="56">
        <f t="shared" si="4"/>
        <v>0</v>
      </c>
      <c r="M21" s="56">
        <f t="shared" si="5"/>
        <v>0</v>
      </c>
    </row>
    <row r="22" spans="1:13" ht="12">
      <c r="A22" s="28"/>
      <c r="K22" s="48">
        <f t="shared" si="3"/>
        <v>0</v>
      </c>
      <c r="L22" s="56">
        <f t="shared" si="4"/>
        <v>0</v>
      </c>
      <c r="M22" s="56">
        <f t="shared" si="5"/>
        <v>0</v>
      </c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  <row r="30" ht="12">
      <c r="A30" s="28"/>
    </row>
    <row r="31" ht="12">
      <c r="A31" s="28"/>
    </row>
    <row r="32" ht="12">
      <c r="A32" s="28"/>
    </row>
    <row r="33" ht="12">
      <c r="A33" s="28"/>
    </row>
    <row r="34" ht="12">
      <c r="A34" s="28"/>
    </row>
    <row r="35" ht="12">
      <c r="A35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438</v>
      </c>
      <c r="D1" s="26">
        <v>1</v>
      </c>
      <c r="F1">
        <v>1</v>
      </c>
    </row>
    <row r="2" spans="1:6" ht="12.75">
      <c r="A2" t="s">
        <v>395</v>
      </c>
      <c r="D2" s="26">
        <v>2</v>
      </c>
      <c r="F2">
        <f aca="true" t="shared" si="0" ref="F2:F33">F1+1</f>
        <v>2</v>
      </c>
    </row>
    <row r="3" spans="1:6" ht="12.75">
      <c r="A3" t="s">
        <v>396</v>
      </c>
      <c r="D3" s="26">
        <v>3</v>
      </c>
      <c r="F3">
        <f t="shared" si="0"/>
        <v>3</v>
      </c>
    </row>
    <row r="4" spans="1:6" ht="12.75">
      <c r="A4" t="s">
        <v>404</v>
      </c>
      <c r="D4" s="26">
        <v>4</v>
      </c>
      <c r="F4">
        <f t="shared" si="0"/>
        <v>4</v>
      </c>
    </row>
    <row r="5" spans="1:6" ht="12.75">
      <c r="A5" t="s">
        <v>435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437</v>
      </c>
      <c r="D8" s="26">
        <v>8</v>
      </c>
      <c r="F8">
        <f t="shared" si="0"/>
        <v>8</v>
      </c>
    </row>
    <row r="9" spans="1:6" ht="12.75">
      <c r="A9" t="s">
        <v>436</v>
      </c>
      <c r="D9" s="26">
        <v>9</v>
      </c>
      <c r="F9">
        <f t="shared" si="0"/>
        <v>9</v>
      </c>
    </row>
    <row r="10" spans="1:6" ht="12.75">
      <c r="A10" t="s">
        <v>409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405</v>
      </c>
      <c r="D12" s="26">
        <v>12</v>
      </c>
      <c r="F12">
        <f t="shared" si="0"/>
        <v>12</v>
      </c>
    </row>
    <row r="13" spans="1:6" ht="12.75">
      <c r="A13" s="25" t="s">
        <v>406</v>
      </c>
      <c r="D13" s="26">
        <v>13</v>
      </c>
      <c r="F13">
        <f t="shared" si="0"/>
        <v>13</v>
      </c>
    </row>
    <row r="14" spans="1:6" ht="12.75">
      <c r="A14" t="s">
        <v>407</v>
      </c>
      <c r="D14" s="26">
        <v>14</v>
      </c>
      <c r="F14">
        <f t="shared" si="0"/>
        <v>14</v>
      </c>
    </row>
    <row r="15" spans="1:6" ht="12.75">
      <c r="A15" t="s">
        <v>408</v>
      </c>
      <c r="D15" s="26">
        <v>15</v>
      </c>
      <c r="F15">
        <f t="shared" si="0"/>
        <v>15</v>
      </c>
    </row>
    <row r="16" spans="1:6" ht="12.75">
      <c r="A16" t="s">
        <v>439</v>
      </c>
      <c r="D16" s="26">
        <v>16</v>
      </c>
      <c r="F16">
        <f t="shared" si="0"/>
        <v>16</v>
      </c>
    </row>
    <row r="17" spans="1:6" ht="12.75">
      <c r="A17" t="s">
        <v>440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410</v>
      </c>
      <c r="D20" s="26">
        <v>20</v>
      </c>
      <c r="F20">
        <f t="shared" si="0"/>
        <v>20</v>
      </c>
    </row>
    <row r="21" spans="1:6" ht="12.75">
      <c r="A21" t="s">
        <v>441</v>
      </c>
      <c r="D21" s="26">
        <v>21</v>
      </c>
      <c r="F21">
        <f t="shared" si="0"/>
        <v>21</v>
      </c>
    </row>
    <row r="22" spans="1:6" ht="12.75">
      <c r="A22" t="s">
        <v>442</v>
      </c>
      <c r="D22" s="26">
        <v>22</v>
      </c>
      <c r="F22">
        <f t="shared" si="0"/>
        <v>22</v>
      </c>
    </row>
    <row r="23" spans="1:6" ht="12.75">
      <c r="A23" t="s">
        <v>452</v>
      </c>
      <c r="D23" s="26">
        <v>23</v>
      </c>
      <c r="F23">
        <f t="shared" si="0"/>
        <v>23</v>
      </c>
    </row>
    <row r="24" spans="1:6" ht="12.75">
      <c r="A24" t="s">
        <v>453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433</v>
      </c>
      <c r="D26" s="26">
        <v>26</v>
      </c>
      <c r="F26">
        <f t="shared" si="0"/>
        <v>26</v>
      </c>
    </row>
    <row r="27" spans="1:6" ht="12.75">
      <c r="A27" t="s">
        <v>422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423</v>
      </c>
      <c r="D29" s="26">
        <v>29</v>
      </c>
      <c r="F29">
        <f t="shared" si="0"/>
        <v>29</v>
      </c>
    </row>
    <row r="30" spans="1:6" ht="12.75">
      <c r="A30" t="s">
        <v>409</v>
      </c>
      <c r="D30" s="26">
        <v>30</v>
      </c>
      <c r="F30">
        <f t="shared" si="0"/>
        <v>30</v>
      </c>
    </row>
    <row r="31" spans="1:6" ht="12.75">
      <c r="A31" t="s">
        <v>424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425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432</v>
      </c>
      <c r="D36" s="26">
        <v>36</v>
      </c>
      <c r="F36">
        <f t="shared" si="1"/>
        <v>36</v>
      </c>
    </row>
    <row r="37" spans="1:6" ht="12.75">
      <c r="A37" t="s">
        <v>426</v>
      </c>
      <c r="D37" s="26">
        <v>37</v>
      </c>
      <c r="F37">
        <f t="shared" si="1"/>
        <v>37</v>
      </c>
    </row>
    <row r="38" spans="1:6" ht="12.75">
      <c r="A38" t="s">
        <v>427</v>
      </c>
      <c r="D38" s="26">
        <v>38</v>
      </c>
      <c r="F38">
        <f t="shared" si="1"/>
        <v>38</v>
      </c>
    </row>
    <row r="39" spans="1:6" ht="12.75">
      <c r="A39" t="s">
        <v>428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429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430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431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434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443</v>
      </c>
      <c r="D50" s="26">
        <v>50</v>
      </c>
      <c r="F50">
        <f t="shared" si="1"/>
        <v>50</v>
      </c>
    </row>
    <row r="51" ht="12.75">
      <c r="A51" t="s">
        <v>444</v>
      </c>
    </row>
    <row r="52" ht="12.75">
      <c r="A52" t="s">
        <v>445</v>
      </c>
    </row>
    <row r="53" ht="12.75">
      <c r="A53" t="s">
        <v>446</v>
      </c>
    </row>
    <row r="54" ht="12.75">
      <c r="A54" t="s">
        <v>465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8">
      <selection activeCell="C30" sqref="B28:C30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341</v>
      </c>
      <c r="B1" s="15" t="s">
        <v>342</v>
      </c>
      <c r="C1" s="15" t="s">
        <v>343</v>
      </c>
      <c r="D1" s="15" t="s">
        <v>344</v>
      </c>
      <c r="E1" s="15" t="s">
        <v>345</v>
      </c>
    </row>
    <row r="2" spans="1:5" ht="12">
      <c r="A2" s="16">
        <v>0</v>
      </c>
      <c r="B2" s="16" t="s">
        <v>346</v>
      </c>
      <c r="C2" s="16" t="s">
        <v>347</v>
      </c>
      <c r="D2" s="16" t="s">
        <v>348</v>
      </c>
      <c r="E2" s="17" t="s">
        <v>349</v>
      </c>
    </row>
    <row r="3" spans="1:5" ht="12">
      <c r="A3" s="18"/>
      <c r="B3" s="18"/>
      <c r="C3" s="18" t="s">
        <v>350</v>
      </c>
      <c r="D3" s="18"/>
      <c r="E3" s="19"/>
    </row>
    <row r="4" spans="1:5" ht="12">
      <c r="A4" s="18"/>
      <c r="B4" s="18"/>
      <c r="C4" s="18" t="s">
        <v>351</v>
      </c>
      <c r="D4" s="18" t="s">
        <v>352</v>
      </c>
      <c r="E4" s="19"/>
    </row>
    <row r="5" spans="1:5" ht="12">
      <c r="A5" s="18"/>
      <c r="B5" s="18"/>
      <c r="C5" s="18" t="s">
        <v>353</v>
      </c>
      <c r="D5" s="18"/>
      <c r="E5" s="19"/>
    </row>
    <row r="6" spans="1:5" ht="12">
      <c r="A6" s="18">
        <v>1</v>
      </c>
      <c r="B6" s="18" t="s">
        <v>354</v>
      </c>
      <c r="C6" s="18" t="s">
        <v>355</v>
      </c>
      <c r="D6" s="18" t="s">
        <v>356</v>
      </c>
      <c r="E6" s="19" t="s">
        <v>357</v>
      </c>
    </row>
    <row r="7" spans="1:5" ht="12">
      <c r="A7" s="18"/>
      <c r="B7" s="18"/>
      <c r="C7" s="18" t="s">
        <v>358</v>
      </c>
      <c r="D7" s="18"/>
      <c r="E7" s="19"/>
    </row>
    <row r="8" spans="1:5" ht="12">
      <c r="A8" s="18"/>
      <c r="B8" s="18"/>
      <c r="C8" s="58" t="s">
        <v>359</v>
      </c>
      <c r="D8" s="18" t="s">
        <v>360</v>
      </c>
      <c r="E8" s="19"/>
    </row>
    <row r="9" spans="1:5" ht="12.75" thickBot="1">
      <c r="A9" s="20"/>
      <c r="B9" s="20"/>
      <c r="C9" s="20" t="s">
        <v>361</v>
      </c>
      <c r="D9" s="20"/>
      <c r="E9" s="21"/>
    </row>
    <row r="10" spans="1:5" ht="12">
      <c r="A10" s="22">
        <v>2</v>
      </c>
      <c r="B10" s="16" t="s">
        <v>362</v>
      </c>
      <c r="C10" s="16" t="s">
        <v>363</v>
      </c>
      <c r="D10" s="16" t="s">
        <v>364</v>
      </c>
      <c r="E10" s="17" t="s">
        <v>365</v>
      </c>
    </row>
    <row r="11" spans="1:5" ht="12">
      <c r="A11" s="23"/>
      <c r="B11" s="18"/>
      <c r="C11" s="18" t="s">
        <v>366</v>
      </c>
      <c r="D11" s="18"/>
      <c r="E11" s="19"/>
    </row>
    <row r="12" spans="1:5" ht="12">
      <c r="A12" s="23"/>
      <c r="B12" s="18"/>
      <c r="C12" s="58" t="s">
        <v>367</v>
      </c>
      <c r="D12" s="18" t="s">
        <v>368</v>
      </c>
      <c r="E12" s="19"/>
    </row>
    <row r="13" spans="1:5" ht="12">
      <c r="A13" s="23"/>
      <c r="B13" s="18"/>
      <c r="C13" s="18" t="s">
        <v>369</v>
      </c>
      <c r="D13" s="18"/>
      <c r="E13" s="19"/>
    </row>
    <row r="14" spans="1:5" ht="12">
      <c r="A14" s="23">
        <v>3</v>
      </c>
      <c r="B14" s="18" t="s">
        <v>370</v>
      </c>
      <c r="C14" s="18" t="s">
        <v>371</v>
      </c>
      <c r="D14" s="18" t="s">
        <v>372</v>
      </c>
      <c r="E14" s="19" t="s">
        <v>373</v>
      </c>
    </row>
    <row r="15" spans="1:5" ht="12">
      <c r="A15" s="23"/>
      <c r="B15" s="18"/>
      <c r="C15" s="18" t="s">
        <v>374</v>
      </c>
      <c r="D15" s="18"/>
      <c r="E15" s="19"/>
    </row>
    <row r="16" spans="1:5" ht="12">
      <c r="A16" s="23"/>
      <c r="B16" s="18"/>
      <c r="C16" s="58" t="s">
        <v>375</v>
      </c>
      <c r="D16" s="18" t="s">
        <v>376</v>
      </c>
      <c r="E16" s="19"/>
    </row>
    <row r="17" spans="1:5" ht="12.75" thickBot="1">
      <c r="A17" s="24"/>
      <c r="B17" s="20"/>
      <c r="C17" s="20" t="s">
        <v>377</v>
      </c>
      <c r="D17" s="20"/>
      <c r="E17" s="21"/>
    </row>
    <row r="18" spans="1:5" ht="12">
      <c r="A18" s="22">
        <v>4</v>
      </c>
      <c r="B18" s="16" t="s">
        <v>378</v>
      </c>
      <c r="C18" s="16" t="s">
        <v>379</v>
      </c>
      <c r="D18" s="16" t="s">
        <v>380</v>
      </c>
      <c r="E18" s="17" t="s">
        <v>381</v>
      </c>
    </row>
    <row r="19" spans="1:5" ht="12">
      <c r="A19" s="23"/>
      <c r="B19" s="18"/>
      <c r="C19" s="18" t="s">
        <v>382</v>
      </c>
      <c r="D19" s="18"/>
      <c r="E19" s="19"/>
    </row>
    <row r="20" spans="1:5" ht="12">
      <c r="A20" s="23"/>
      <c r="B20" s="18"/>
      <c r="C20" s="58" t="s">
        <v>383</v>
      </c>
      <c r="D20" s="18" t="s">
        <v>384</v>
      </c>
      <c r="E20" s="19"/>
    </row>
    <row r="21" spans="1:5" ht="12.75" thickBot="1">
      <c r="A21" s="24"/>
      <c r="B21" s="20"/>
      <c r="C21" s="20" t="s">
        <v>385</v>
      </c>
      <c r="D21" s="20"/>
      <c r="E21" s="21"/>
    </row>
    <row r="22" spans="1:5" ht="12">
      <c r="A22" s="22">
        <v>5</v>
      </c>
      <c r="B22" s="16" t="s">
        <v>386</v>
      </c>
      <c r="C22" s="16" t="s">
        <v>387</v>
      </c>
      <c r="D22" s="16" t="s">
        <v>388</v>
      </c>
      <c r="E22" s="17" t="s">
        <v>389</v>
      </c>
    </row>
    <row r="23" spans="1:5" ht="12">
      <c r="A23" s="23"/>
      <c r="B23" s="18"/>
      <c r="C23" s="18" t="s">
        <v>390</v>
      </c>
      <c r="D23" s="18"/>
      <c r="E23" s="19"/>
    </row>
    <row r="24" spans="1:5" ht="12">
      <c r="A24" s="23"/>
      <c r="B24" s="18"/>
      <c r="C24" s="58" t="s">
        <v>391</v>
      </c>
      <c r="D24" s="18" t="s">
        <v>392</v>
      </c>
      <c r="E24" s="19"/>
    </row>
    <row r="25" spans="1:5" ht="12.75" thickBot="1">
      <c r="A25" s="24"/>
      <c r="B25" s="20"/>
      <c r="C25" s="20" t="s">
        <v>393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B10" sqref="B10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421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420</v>
      </c>
      <c r="B2" s="1" t="s">
        <v>338</v>
      </c>
      <c r="C2" s="1" t="s">
        <v>339</v>
      </c>
      <c r="D2" s="1" t="s">
        <v>340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419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23" sqref="D23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420</v>
      </c>
      <c r="B2" s="1" t="s">
        <v>337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419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454</v>
      </c>
      <c r="B24" t="s">
        <v>455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9" bestFit="1" customWidth="1"/>
    <col min="10" max="10" width="3.8515625" style="59" bestFit="1" customWidth="1"/>
    <col min="11" max="11" width="4.00390625" style="59" bestFit="1" customWidth="1"/>
  </cols>
  <sheetData>
    <row r="1" spans="2:11" ht="12.75">
      <c r="B1" s="64" t="s">
        <v>459</v>
      </c>
      <c r="C1" s="63" t="s">
        <v>464</v>
      </c>
      <c r="D1" t="s">
        <v>335</v>
      </c>
      <c r="E1" t="s">
        <v>460</v>
      </c>
      <c r="F1" t="s">
        <v>461</v>
      </c>
      <c r="G1" t="s">
        <v>462</v>
      </c>
      <c r="H1" t="s">
        <v>463</v>
      </c>
      <c r="I1" s="65" t="s">
        <v>333</v>
      </c>
      <c r="J1" s="54" t="s">
        <v>320</v>
      </c>
      <c r="K1" s="54" t="s">
        <v>334</v>
      </c>
    </row>
    <row r="2" spans="1:11" ht="12.75">
      <c r="A2" s="26">
        <v>1</v>
      </c>
      <c r="B2" s="60">
        <v>0.4996527777777778</v>
      </c>
      <c r="C2" s="60">
        <v>0.6403125</v>
      </c>
      <c r="D2" s="60">
        <f>C2-B2</f>
        <v>0.14065972222222217</v>
      </c>
      <c r="E2" s="61">
        <f>D2</f>
        <v>0.14065972222222217</v>
      </c>
      <c r="F2">
        <f>I2/24</f>
        <v>0.125</v>
      </c>
      <c r="G2">
        <f>J2/60/24</f>
        <v>0.015277777777777777</v>
      </c>
      <c r="H2" s="61">
        <f>E2-F2-G2</f>
        <v>0.00038194444444439486</v>
      </c>
      <c r="I2" s="62">
        <f>ROUNDDOWN($D2*24,0)</f>
        <v>3</v>
      </c>
      <c r="J2" s="62">
        <f>ROUNDDOWN(($D2*24-I2)*60,0)</f>
        <v>22</v>
      </c>
      <c r="K2" s="62">
        <f>H2*60*60*24</f>
        <v>32.999999999995715</v>
      </c>
    </row>
    <row r="3" spans="1:8" ht="12.75">
      <c r="A3" s="26">
        <v>2</v>
      </c>
      <c r="E3" s="61"/>
      <c r="F3" s="61"/>
      <c r="G3" s="61"/>
      <c r="H3" s="61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2012-10-23T16:20:24Z</dcterms:modified>
  <cp:category/>
  <cp:version/>
  <cp:contentType/>
  <cp:contentStatus/>
</cp:coreProperties>
</file>